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66f50b4c2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cecac678d8fb4f8b"/>
    <x:sheet xmlns:r="http://schemas.openxmlformats.org/officeDocument/2006/relationships" name="Inputs" sheetId="2" r:id="Rcb1bb3fa57fc4a7f"/>
    <x:sheet xmlns:r="http://schemas.openxmlformats.org/officeDocument/2006/relationships" name="Planning Case" sheetId="3" r:id="R6a5a23fb355e489a"/>
    <x:sheet xmlns:r="http://schemas.openxmlformats.org/officeDocument/2006/relationships" name="Scenarios" sheetId="4" r:id="Rbb3d7722c89f480e"/>
    <x:sheet xmlns:r="http://schemas.openxmlformats.org/officeDocument/2006/relationships" name="Baseline Sensitivity" sheetId="5" r:id="R746b0b1095b44c2b"/>
    <x:sheet xmlns:r="http://schemas.openxmlformats.org/officeDocument/2006/relationships" name="Sources" sheetId="6" r:id="Rbbded9b0cdc34a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0.00&quot;x&quot;"/>
    <x:numFmt numFmtId="203" formatCode="0.00%"/>
  </x:numFmts>
  <x:fonts count="7">
    <x:font>
      <x:sz val="11"/>
      <x:name val="Carlito"/>
    </x:font>
    <x:font>
      <x:sz val="11"/>
      <x:name val="Aptos"/>
    </x:font>
    <x:font>
      <x:b/>
      <x:sz val="22"/>
      <x:color rgb="FFFFFFFF"/>
      <x:name val="Aptos"/>
    </x:font>
    <x:font>
      <x:sz val="11"/>
      <x:color rgb="FF526272"/>
      <x:name val="Aptos"/>
    </x:font>
    <x:font>
      <x:sz val="11"/>
      <x:color rgb="FF1763A6"/>
      <x:name val="Aptos"/>
    </x:font>
    <x:font>
      <x:b/>
      <x:sz val="11"/>
      <x:color rgb="FFFFFFFF"/>
      <x:name val="Aptos"/>
    </x:font>
    <x:font>
      <x:sz val="30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182C43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203" fontId="1" fillId="0" borderId="0" xfId="0" applyNumberFormat="1" applyFont="1" applyFill="1" applyBorder="1"/>
    <x:xf numFmtId="203" fontId="1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3" fontId="6" fillId="0" borderId="0" xfId="0" applyNumberFormat="1" applyFont="1" applyFill="1" applyBorder="1"/>
    <x:xf numFmtId="203" fontId="6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ba33c912b46c6" /><Relationship Type="http://schemas.openxmlformats.org/officeDocument/2006/relationships/theme" Target="/xl/theme/theme1.xml" Id="R2861dae2c7564f0e" /><Relationship Type="http://schemas.openxmlformats.org/officeDocument/2006/relationships/sharedStrings" Target="/xl/sharedStrings.xml" Id="R576a3e92cc8242a2" /><Relationship Type="http://schemas.openxmlformats.org/officeDocument/2006/relationships/worksheet" Target="/xl/worksheets/sheet1.xml" Id="Rcecac678d8fb4f8b" /><Relationship Type="http://schemas.openxmlformats.org/officeDocument/2006/relationships/worksheet" Target="/xl/worksheets/sheet2.xml" Id="Rcb1bb3fa57fc4a7f" /><Relationship Type="http://schemas.openxmlformats.org/officeDocument/2006/relationships/worksheet" Target="/xl/worksheets/sheet3.xml" Id="R6a5a23fb355e489a" /><Relationship Type="http://schemas.openxmlformats.org/officeDocument/2006/relationships/worksheet" Target="/xl/worksheets/sheet4.xml" Id="Rbb3d7722c89f480e" /><Relationship Type="http://schemas.openxmlformats.org/officeDocument/2006/relationships/worksheet" Target="/xl/worksheets/sheet5.xml" Id="R746b0b1095b44c2b" /><Relationship Type="http://schemas.openxmlformats.org/officeDocument/2006/relationships/worksheet" Target="/xl/worksheets/sheet6.xml" Id="Rbbded9b0cdc34ac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f6c1a1443ea49a6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AI task agents</c:v>
          </c:tx>
          <c:marker>
            <c:symbol val="none"/>
          </c:marker>
          <c:cat>
            <c:strRef>
              <c:f>'Planning Case'!$A$7:$A$17</c:f>
              <c:strCache>
                <c:ptCount val="0"/>
              </c:strCache>
            </c:strRef>
          </c:cat>
          <c:val>
            <c:numRef>
              <c:f>'Planning Case'!$K$7:$K$17</c:f>
              <c:numCache>
                <c:formatCode>0%</c:formatCode>
                <c:ptCount val="0"/>
              </c:numCache>
            </c:numRef>
          </c:val>
          <c:smooth val="0"/>
        </c:ser>
        <c:ser>
          <c:idx val="1"/>
          <c:order val="1"/>
          <c:tx>
            <c:v>All automation</c:v>
          </c:tx>
          <c:marker>
            <c:symbol val="none"/>
          </c:marker>
          <c:cat>
            <c:strRef>
              <c:f>'Planning Case'!$A$7:$A$17</c:f>
              <c:strCache>
                <c:ptCount val="0"/>
              </c:strCache>
            </c:strRef>
          </c:cat>
          <c:val>
            <c:numRef>
              <c:f>'Planning Case'!$L$7:$L$17</c:f>
              <c:numCache>
                <c:formatCode>0%</c:formatCode>
                <c:ptCount val="0"/>
              </c:numCache>
            </c:numRef>
          </c:val>
          <c:smooth val="0"/>
        </c:ser>
        <c:ser>
          <c:idx val="2"/>
          <c:order val="2"/>
          <c:tx>
            <c:v>Direct human</c:v>
          </c:tx>
          <c:marker>
            <c:symbol val="none"/>
          </c:marker>
          <c:cat>
            <c:strRef>
              <c:f>'Planning Case'!$A$7:$A$17</c:f>
              <c:strCache>
                <c:ptCount val="0"/>
              </c:strCache>
            </c:strRef>
          </c:cat>
          <c:val>
            <c:numRef>
              <c:f>'Planning Case'!$I$7:$I$17</c:f>
              <c:numCache>
                <c:formatCode>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12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f6c1a1443ea49a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Rightshold">
  <a:themeElements>
    <a:clrScheme name="Rightshol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Rightsh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004842990c24e04" /></Relationships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3" customHeight="1">
      <x:c r="A1" s="6" t="str">
        <x:v>The agentic internet | A demand-driven scenario model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23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3" customHeight="1">
      <x:c r="A3" s="12" t="str">
        <x:v>Research date: 9 October 2026. Designed for monthly revision. Forecasts are explicitly conditional; the 2026 starting point is assumed, not a current global measurement.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2" customHeight="1">
      <x:c r="A6" s="20" t="str">
        <x:v>2030 | AI task-agent share</x:v>
      </x:c>
      <x:c r="B6" s="20"/>
      <x:c r="C6" s="20"/>
      <x:c r="D6" s="20"/>
      <x:c r="E6" s="20" t="str">
        <x:v>2036 | All automated requests</x:v>
      </x:c>
      <x:c r="F6" s="20"/>
      <x:c r="G6" s="20"/>
      <x:c r="H6" s="20"/>
      <x:c r="I6" s="20" t="str">
        <x:v>2036 | AI task-agent share</x:v>
      </x:c>
      <x:c r="J6" s="20"/>
      <x:c r="K6" s="20"/>
      <x:c r="L6" s="20"/>
    </x:row>
    <x:row r="7" ht="23" customHeight="1">
      <x:c r="A7" s="36" t="n">
        <x:f>'Planning Case'!K11</x:f>
        <x:v>0.8065884943898249</x:v>
      </x:c>
      <x:c r="B7" s="36"/>
      <x:c r="C7" s="36"/>
      <x:c r="D7" s="36"/>
      <x:c r="E7" s="38" t="n">
        <x:f>'Planning Case'!L17</x:f>
        <x:v>0.9914995308155728</x:v>
      </x:c>
      <x:c r="F7" s="38"/>
      <x:c r="G7" s="38"/>
      <x:c r="H7" s="38"/>
      <x:c r="I7" s="36" t="n">
        <x:f>'Planning Case'!K17</x:f>
        <x:v>0.9572481932637288</x:v>
      </x:c>
      <x:c r="J7" s="36"/>
      <x:c r="K7" s="36"/>
      <x:c r="L7" s="36"/>
    </x:row>
    <x:row r="8" ht="23" customHeight="1">
      <x:c r="A8" s="36"/>
      <x:c r="B8" s="36"/>
      <x:c r="C8" s="36"/>
      <x:c r="D8" s="36"/>
      <x:c r="E8" s="38"/>
      <x:c r="F8" s="38"/>
      <x:c r="G8" s="38"/>
      <x:c r="H8" s="38"/>
      <x:c r="I8" s="36"/>
      <x:c r="J8" s="36"/>
      <x:c r="K8" s="36"/>
      <x:c r="L8" s="36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3" customHeight="1">
      <x:c r="A10" s="10" t="str">
        <x:v>Read Inputs for editable assumptions; Planning Case for formula-driven annual output; Scenarios for alternative paths; Baseline Sensitivity for initial-share risk; Sources for dated evidence. The central and mildly bullish cases both assume agents become reliable mass-market tools.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</x:row>
    <x:row r="11" ht="23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3" customHeight="1">
      <x:c r="A31" s="10" t="str">
        <x:v>Critical limitation: no global deduplicated series currently anchors regular autonomous-agent users, external workload per user, or the task-agent request share. A 0.25% rather than 1% initial agent share reduces the same planning case to about 97% total automation in 2036. Inspect the sensitivity instead of treating decimal places as confidence.</x:v>
      </x:c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</x:row>
    <x:row r="32" ht="23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</x:row>
    <x:row r="33" ht="23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</x:sheetData>
  <x:mergeCells>
    <x:mergeCell ref="A1:L2"/>
    <x:mergeCell ref="A3:L4"/>
    <x:mergeCell ref="A6:D6"/>
    <x:mergeCell ref="A7:D8"/>
    <x:mergeCell ref="E6:H6"/>
    <x:mergeCell ref="E7:H8"/>
    <x:mergeCell ref="I6:L6"/>
    <x:mergeCell ref="I7:L8"/>
    <x:mergeCell ref="A10:L11"/>
    <x:mergeCell ref="A31:L33"/>
  </x:mergeCells>
  <x:pageMargins left="0.7" right="0.7" top="0.75" bottom="0.75" header="0.3" footer="0.3"/>
  <x:drawing xmlns:r="http://schemas.openxmlformats.org/officeDocument/2006/relationships" r:id="R8004842990c24e04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3" customHeight="1">
      <x:c r="A1" s="6" t="str">
        <x:v>Editable assumptions</x:v>
      </x:c>
      <x:c r="B1" s="6"/>
      <x:c r="C1" s="6"/>
      <x:c r="D1" s="6"/>
      <x:c r="E1" s="6"/>
      <x:c r="F1" s="6"/>
      <x:c r="G1" s="6"/>
      <x:c r="H1" s="6"/>
    </x:row>
    <x:row r="2" ht="23" customHeight="1">
      <x:c r="A2" s="6"/>
      <x:c r="B2" s="6"/>
      <x:c r="C2" s="6"/>
      <x:c r="D2" s="6"/>
      <x:c r="E2" s="6"/>
      <x:c r="F2" s="6"/>
      <x:c r="G2" s="6"/>
      <x:c r="H2" s="6"/>
    </x:row>
    <x:row r="3" ht="23" customHeight="1">
      <x:c r="A3" s="12" t="str">
        <x:v>All forward inputs are analyst judgments. The 2026 starting mix is an illustrative normalization, not a measured 2026 global traffic census.</x:v>
      </x:c>
      <x:c r="B3" s="12"/>
      <x:c r="C3" s="12"/>
      <x:c r="D3" s="12"/>
      <x:c r="E3" s="12"/>
      <x:c r="F3" s="12"/>
      <x:c r="G3" s="12"/>
      <x:c r="H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2" t="str">
        <x:v>Human baseline index</x:v>
      </x:c>
      <x:c r="B6" s="14" t="n">
        <x:v>47</x:v>
      </x:c>
      <x:c r="C6" s="2"/>
      <x:c r="D6" s="10" t="str">
        <x:v>Historical 2025 Thales sample reference (S01), not a 2026 observation.</x:v>
      </x:c>
      <x:c r="E6" s="10"/>
      <x:c r="F6" s="10"/>
      <x:c r="G6" s="10"/>
      <x:c r="H6" s="10"/>
    </x:row>
    <x:row r="7" ht="32" customHeight="1">
      <x:c r="A7" s="2" t="str">
        <x:v>Task-agent baseline index</x:v>
      </x:c>
      <x:c r="B7" s="14" t="n">
        <x:v>1</x:v>
      </x:c>
      <x:c r="C7" s="2"/>
      <x:c r="D7" s="10" t="str">
        <x:v>ASSUMED. True comparable worldwide task-agent share is unknown.</x:v>
      </x:c>
      <x:c r="E7" s="10"/>
      <x:c r="F7" s="10"/>
      <x:c r="G7" s="10"/>
      <x:c r="H7" s="10"/>
    </x:row>
    <x:row r="8" ht="32" customHeight="1">
      <x:c r="A8" s="2" t="str">
        <x:v>Other automation baseline index</x:v>
      </x:c>
      <x:c r="B8" s="14" t="n">
        <x:f>100-B6-B7</x:f>
        <x:v>52</x:v>
      </x:c>
      <x:c r="C8" s="2"/>
      <x:c r="D8" s="10" t="str">
        <x:v>Residual includes crawlers and non-agent good/bad automation.</x:v>
      </x:c>
      <x:c r="E8" s="10"/>
      <x:c r="F8" s="10"/>
      <x:c r="G8" s="10"/>
      <x:c r="H8" s="10"/>
    </x:row>
    <x:row r="9" ht="32" customHeight="1">
      <x:c r="A9" s="2" t="str">
        <x:v>Human activity displaced / adopter</x:v>
      </x:c>
      <x:c r="B9" s="16" t="n">
        <x:v>0.75</x:v>
      </x:c>
      <x:c r="C9" s="2"/>
      <x:c r="D9" s="10" t="str">
        <x:v>At full adoption, direct human-origin activity falls 75%; not all human activity disappears.</x:v>
      </x:c>
      <x:c r="E9" s="10"/>
      <x:c r="F9" s="10"/>
      <x:c r="G9" s="10"/>
      <x:c r="H9" s="10"/>
    </x:row>
    <x:row r="10" ht="32" customHeight="1">
      <x:c r="A10" s="2" t="str">
        <x:v>Internet-user growth / year</x:v>
      </x:c>
      <x:c r="B10" s="16" t="n">
        <x:v>0.02</x:v>
      </x:c>
      <x:c r="C10" s="2"/>
      <x:c r="D10" s="10" t="str">
        <x:v>Population/activity scaling assumption; changes volumes, not shares.</x:v>
      </x:c>
      <x:c r="E10" s="10"/>
      <x:c r="F10" s="10"/>
      <x:c r="G10" s="10"/>
      <x:c r="H10" s="10"/>
    </x:row>
    <x:row r="11" ht="32" customHeight="1">
      <x:c r="A11" s="2" t="str">
        <x:v>Other automation / user growth</x:v>
      </x:c>
      <x:c r="B11" s="16" t="n">
        <x:v>0.035</x:v>
      </x:c>
      <x:c r="C11" s="2"/>
      <x:c r="D11" s="10" t="str">
        <x:v>Other automation grows faster than internet-user count.</x:v>
      </x:c>
      <x:c r="E11" s="10"/>
      <x:c r="F11" s="10"/>
      <x:c r="G11" s="10"/>
      <x:c r="H11" s="10"/>
    </x:row>
    <x:row r="12" ht="32" customHeight="1">
      <x:c r="A12" s="2" t="str">
        <x:v>Total baseline index</x:v>
      </x:c>
      <x:c r="B12" s="14" t="n">
        <x:f>SUM(B6:B8)</x:f>
        <x:v>100</x:v>
      </x:c>
      <x:c r="C12" s="2"/>
      <x:c r="D12" s="10" t="str">
        <x:v>2026 total volume = 100. No worldwide request-count estimate is made.</x:v>
      </x:c>
      <x:c r="E12" s="10"/>
      <x:c r="F12" s="10"/>
      <x:c r="G12" s="10"/>
      <x:c r="H12" s="10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</x:row>
    <x:row r="15" ht="58" customHeight="1">
      <x:c r="A15" s="20" t="str">
        <x:v>Year</x:v>
      </x:c>
      <x:c r="B15" s="20" t="str">
        <x:v>Regular agent-user share</x:v>
      </x:c>
      <x:c r="C15" s="20" t="str">
        <x:v>Jobs / adopter index</x:v>
      </x:c>
      <x:c r="D15" s="20" t="str">
        <x:v>Mean worker fan-out index</x:v>
      </x:c>
      <x:c r="E15" s="20" t="str">
        <x:v>External requests / worker index</x:v>
      </x:c>
      <x:c r="F15" s="20" t="str">
        <x:v>Independent business / consumer requests</x:v>
      </x:c>
      <x:c r="G15" s="20" t="str">
        <x:v>Net workload index</x:v>
      </x:c>
      <x:c r="H15" s="2"/>
    </x:row>
    <x:row r="16" ht="23" customHeight="1">
      <x:c r="A16" s="2" t="n">
        <x:v>2026</x:v>
      </x:c>
      <x:c r="B16" s="16" t="n">
        <x:v>0.008</x:v>
      </x:c>
      <x:c r="C16" s="28" t="n">
        <x:v>1</x:v>
      </x:c>
      <x:c r="D16" s="28" t="n">
        <x:v>1</x:v>
      </x:c>
      <x:c r="E16" s="28" t="n">
        <x:v>1</x:v>
      </x:c>
      <x:c r="F16" s="28" t="n">
        <x:v>0.2</x:v>
      </x:c>
      <x:c r="G16" s="26" t="n">
        <x:f>C16*D16*E16*(1+F16)/(1+$F$16)</x:f>
        <x:v>1</x:v>
      </x:c>
      <x:c r="H16" s="2"/>
    </x:row>
    <x:row r="17" ht="23" customHeight="1">
      <x:c r="A17" s="2" t="n">
        <x:v>2027</x:v>
      </x:c>
      <x:c r="B17" s="16" t="n">
        <x:v>0.04</x:v>
      </x:c>
      <x:c r="C17" s="28" t="n">
        <x:v>1.4</x:v>
      </x:c>
      <x:c r="D17" s="28" t="n">
        <x:v>1.4</x:v>
      </x:c>
      <x:c r="E17" s="28" t="n">
        <x:v>0.93</x:v>
      </x:c>
      <x:c r="F17" s="28" t="n">
        <x:v>0.28</x:v>
      </x:c>
      <x:c r="G17" s="26" t="n">
        <x:f>C17*D17*E17*(1+F17)/(1+$F$16)</x:f>
        <x:v>1.9443199999999998</x:v>
      </x:c>
      <x:c r="H17" s="2"/>
    </x:row>
    <x:row r="18" ht="23" customHeight="1">
      <x:c r="A18" s="2" t="n">
        <x:v>2028</x:v>
      </x:c>
      <x:c r="B18" s="16" t="n">
        <x:v>0.12</x:v>
      </x:c>
      <x:c r="C18" s="28" t="n">
        <x:v>2</x:v>
      </x:c>
      <x:c r="D18" s="28" t="n">
        <x:v>1.8</x:v>
      </x:c>
      <x:c r="E18" s="28" t="n">
        <x:v>0.85</x:v>
      </x:c>
      <x:c r="F18" s="28" t="n">
        <x:v>0.37</x:v>
      </x:c>
      <x:c r="G18" s="26" t="n">
        <x:f>C18*D18*E18*(1+F18)/(1+$F$16)</x:f>
        <x:v>3.4935000000000005</x:v>
      </x:c>
      <x:c r="H18" s="2"/>
    </x:row>
    <x:row r="19" ht="23" customHeight="1">
      <x:c r="A19" s="2" t="n">
        <x:v>2029</x:v>
      </x:c>
      <x:c r="B19" s="16" t="n">
        <x:v>0.25</x:v>
      </x:c>
      <x:c r="C19" s="28" t="n">
        <x:v>2.6</x:v>
      </x:c>
      <x:c r="D19" s="28" t="n">
        <x:v>2.2</x:v>
      </x:c>
      <x:c r="E19" s="28" t="n">
        <x:v>0.78</x:v>
      </x:c>
      <x:c r="F19" s="28" t="n">
        <x:v>0.46</x:v>
      </x:c>
      <x:c r="G19" s="26" t="n">
        <x:f>C19*D19*E19*(1+F19)/(1+$F$16)</x:f>
        <x:v>5.428280000000001</x:v>
      </x:c>
      <x:c r="H19" s="2"/>
    </x:row>
    <x:row r="20" ht="23" customHeight="1">
      <x:c r="A20" s="2" t="n">
        <x:v>2030</x:v>
      </x:c>
      <x:c r="B20" s="16" t="n">
        <x:v>0.4</x:v>
      </x:c>
      <x:c r="C20" s="28" t="n">
        <x:v>3.2</x:v>
      </x:c>
      <x:c r="D20" s="28" t="n">
        <x:v>2.6</x:v>
      </x:c>
      <x:c r="E20" s="28" t="n">
        <x:v>0.72</x:v>
      </x:c>
      <x:c r="F20" s="28" t="n">
        <x:v>0.55</x:v>
      </x:c>
      <x:c r="G20" s="26" t="n">
        <x:f>C20*D20*E20*(1+F20)/(1+$F$16)</x:f>
        <x:v>7.737600000000001</x:v>
      </x:c>
      <x:c r="H20" s="2"/>
    </x:row>
    <x:row r="21" ht="23" customHeight="1">
      <x:c r="A21" s="2" t="n">
        <x:v>2031</x:v>
      </x:c>
      <x:c r="B21" s="16" t="n">
        <x:v>0.53</x:v>
      </x:c>
      <x:c r="C21" s="28" t="n">
        <x:v>3.7</x:v>
      </x:c>
      <x:c r="D21" s="28" t="n">
        <x:v>2.9</x:v>
      </x:c>
      <x:c r="E21" s="28" t="n">
        <x:v>0.67</x:v>
      </x:c>
      <x:c r="F21" s="28" t="n">
        <x:v>0.64</x:v>
      </x:c>
      <x:c r="G21" s="26" t="n">
        <x:f>C21*D21*E21*(1+F21)/(1+$F$16)</x:f>
        <x:v>9.825103333333336</x:v>
      </x:c>
      <x:c r="H21" s="2"/>
    </x:row>
    <x:row r="22" ht="23" customHeight="1">
      <x:c r="A22" s="2" t="n">
        <x:v>2032</x:v>
      </x:c>
      <x:c r="B22" s="16" t="n">
        <x:v>0.63</x:v>
      </x:c>
      <x:c r="C22" s="28" t="n">
        <x:v>4.2</x:v>
      </x:c>
      <x:c r="D22" s="28" t="n">
        <x:v>3.2</x:v>
      </x:c>
      <x:c r="E22" s="28" t="n">
        <x:v>0.62</x:v>
      </x:c>
      <x:c r="F22" s="28" t="n">
        <x:v>0.72</x:v>
      </x:c>
      <x:c r="G22" s="26" t="n">
        <x:f>C22*D22*E22*(1+F22)/(1+$F$16)</x:f>
        <x:v>11.94368</x:v>
      </x:c>
      <x:c r="H22" s="2"/>
    </x:row>
    <x:row r="23" ht="23" customHeight="1">
      <x:c r="A23" s="2" t="n">
        <x:v>2033</x:v>
      </x:c>
      <x:c r="B23" s="16" t="n">
        <x:v>0.7</x:v>
      </x:c>
      <x:c r="C23" s="28" t="n">
        <x:v>4.7</x:v>
      </x:c>
      <x:c r="D23" s="28" t="n">
        <x:v>3.45</x:v>
      </x:c>
      <x:c r="E23" s="28" t="n">
        <x:v>0.58</x:v>
      </x:c>
      <x:c r="F23" s="28" t="n">
        <x:v>0.8</x:v>
      </x:c>
      <x:c r="G23" s="26" t="n">
        <x:f>C23*D23*E23*(1+F23)/(1+$F$16)</x:f>
        <x:v>14.107050000000001</x:v>
      </x:c>
      <x:c r="H23" s="2"/>
    </x:row>
    <x:row r="24" ht="23" customHeight="1">
      <x:c r="A24" s="2" t="n">
        <x:v>2034</x:v>
      </x:c>
      <x:c r="B24" s="16" t="n">
        <x:v>0.75</x:v>
      </x:c>
      <x:c r="C24" s="28" t="n">
        <x:v>5.2</x:v>
      </x:c>
      <x:c r="D24" s="28" t="n">
        <x:v>3.65</x:v>
      </x:c>
      <x:c r="E24" s="28" t="n">
        <x:v>0.55</x:v>
      </x:c>
      <x:c r="F24" s="28" t="n">
        <x:v>0.88</x:v>
      </x:c>
      <x:c r="G24" s="26" t="n">
        <x:f>C24*D24*E24*(1+F24)/(1+$F$16)</x:f>
        <x:v>16.354433333333336</x:v>
      </x:c>
      <x:c r="H24" s="2"/>
    </x:row>
    <x:row r="25" ht="23" customHeight="1">
      <x:c r="A25" s="2" t="n">
        <x:v>2035</x:v>
      </x:c>
      <x:c r="B25" s="16" t="n">
        <x:v>0.79</x:v>
      </x:c>
      <x:c r="C25" s="28" t="n">
        <x:v>5.6</x:v>
      </x:c>
      <x:c r="D25" s="28" t="n">
        <x:v>3.85</x:v>
      </x:c>
      <x:c r="E25" s="28" t="n">
        <x:v>0.52</x:v>
      </x:c>
      <x:c r="F25" s="28" t="n">
        <x:v>0.94</x:v>
      </x:c>
      <x:c r="G25" s="26" t="n">
        <x:f>C25*D25*E25*(1+F25)/(1+$F$16)</x:f>
        <x:v>18.124773333333334</x:v>
      </x:c>
      <x:c r="H25" s="2"/>
    </x:row>
    <x:row r="26" ht="23" customHeight="1">
      <x:c r="A26" s="2" t="n">
        <x:v>2036</x:v>
      </x:c>
      <x:c r="B26" s="16" t="n">
        <x:v>0.82</x:v>
      </x:c>
      <x:c r="C26" s="28" t="n">
        <x:v>6</x:v>
      </x:c>
      <x:c r="D26" s="28" t="n">
        <x:v>4</x:v>
      </x:c>
      <x:c r="E26" s="28" t="n">
        <x:v>0.5</x:v>
      </x:c>
      <x:c r="F26" s="28" t="n">
        <x:v>1</x:v>
      </x:c>
      <x:c r="G26" s="26" t="n">
        <x:f>C26*D26*E26*(1+F26)/(1+$F$16)</x:f>
        <x:v>20</x:v>
      </x:c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10" t="str">
        <x:v>Jobs include proactive checks and delegated work, not just purchases. Fan-out is mean executed workers per job, normalized to 2026. Efficiency reduces external requests per worker. Independent business requests are additional outbound calls, never a second count of the same consumer request. All task agents, including malicious task agents, are classified by mechanism; intent is a separate dimension.</x:v>
      </x:c>
      <x:c r="B29" s="10"/>
      <x:c r="C29" s="10"/>
      <x:c r="D29" s="10"/>
      <x:c r="E29" s="10"/>
      <x:c r="F29" s="10"/>
      <x:c r="G29" s="10"/>
      <x:c r="H29" s="10"/>
    </x:row>
    <x:row r="30" ht="23" customHeight="1">
      <x:c r="A30" s="10"/>
      <x:c r="B30" s="10"/>
      <x:c r="C30" s="10"/>
      <x:c r="D30" s="10"/>
      <x:c r="E30" s="10"/>
      <x:c r="F30" s="10"/>
      <x:c r="G30" s="10"/>
      <x:c r="H30" s="10"/>
    </x:row>
    <x:row r="31" ht="23" customHeight="1">
      <x:c r="A31" s="10"/>
      <x:c r="B31" s="10"/>
      <x:c r="C31" s="10"/>
      <x:c r="D31" s="10"/>
      <x:c r="E31" s="10"/>
      <x:c r="F31" s="10"/>
      <x:c r="G31" s="10"/>
      <x:c r="H31" s="10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</x:row>
  </x:sheetData>
  <x:mergeCells>
    <x:mergeCell ref="A1:H2"/>
    <x:mergeCell ref="A3:H4"/>
    <x:mergeCell ref="D6:H6"/>
    <x:mergeCell ref="D7:H7"/>
    <x:mergeCell ref="D8:H8"/>
    <x:mergeCell ref="D9:H9"/>
    <x:mergeCell ref="D10:H10"/>
    <x:mergeCell ref="D11:H11"/>
    <x:mergeCell ref="D12:H12"/>
    <x:mergeCell ref="A29:H3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3" customHeight="1">
      <x:c r="A1" s="6" t="str">
        <x:v>2026–2036 | Mildly bullish planning case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 ht="23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23" customHeight="1">
      <x:c r="A3" s="12" t="str">
        <x:v>Conditional model outputs, not observations. Public-facing application requests (web + APIs); not bandwidth, packets, internal reasoning, or share of economic activity.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52" customHeight="1">
      <x:c r="A6" s="20" t="str">
        <x:v>Year</x:v>
      </x:c>
      <x:c r="B6" s="20" t="str">
        <x:v>Regular users</x:v>
      </x:c>
      <x:c r="C6" s="20" t="str">
        <x:v>Workload / user ×</x:v>
      </x:c>
      <x:c r="D6" s="20" t="str">
        <x:v>User-base index</x:v>
      </x:c>
      <x:c r="E6" s="20" t="str">
        <x:v>Human volume</x:v>
      </x:c>
      <x:c r="F6" s="20" t="str">
        <x:v>Other auto volume</x:v>
      </x:c>
      <x:c r="G6" s="20" t="str">
        <x:v>Task-agent volume</x:v>
      </x:c>
      <x:c r="H6" s="20" t="str">
        <x:v>Total volume</x:v>
      </x:c>
      <x:c r="I6" s="20" t="str">
        <x:v>Human share</x:v>
      </x:c>
      <x:c r="J6" s="20" t="str">
        <x:v>Other auto share</x:v>
      </x:c>
      <x:c r="K6" s="20" t="str">
        <x:v>Task-agent share</x:v>
      </x:c>
      <x:c r="L6" s="20" t="str">
        <x:v>All automated</x:v>
      </x:c>
      <x:c r="M6" s="20" t="str">
        <x:v>Total vs 2026 ×</x:v>
      </x:c>
      <x:c r="N6" s="20" t="str">
        <x:v>Task volume YoY</x:v>
      </x:c>
    </x:row>
    <x:row r="7" ht="23" customHeight="1">
      <x:c r="A7" s="2" t="n">
        <x:f>'Inputs'!A16</x:f>
        <x:v>2026</x:v>
      </x:c>
      <x:c r="B7" s="24" t="n">
        <x:f>'Inputs'!B16</x:f>
        <x:v>0.008</x:v>
      </x:c>
      <x:c r="C7" s="26" t="n">
        <x:f>'Inputs'!G16</x:f>
        <x:v>1</x:v>
      </x:c>
      <x:c r="D7" s="26" t="n">
        <x:f>(1+'Inputs'!$B$10)^(A7-$A$7)</x:f>
        <x:v>1</x:v>
      </x:c>
      <x:c r="E7" s="26" t="n">
        <x:f>'Inputs'!$B$6*D7*(1-'Inputs'!$B$9*B7)/(1-'Inputs'!$B$9*'Inputs'!$B$16)</x:f>
        <x:v>47</x:v>
      </x:c>
      <x:c r="F7" s="26" t="n">
        <x:f>'Inputs'!$B$8*D7*(1+'Inputs'!$B$11)^(A7-$A$7)</x:f>
        <x:v>52</x:v>
      </x:c>
      <x:c r="G7" s="26" t="n">
        <x:f>'Inputs'!$B$7*D7*(B7/'Inputs'!$B$16)*C7</x:f>
        <x:v>1</x:v>
      </x:c>
      <x:c r="H7" s="26" t="n">
        <x:f>SUM(E7:G7)</x:f>
        <x:v>100</x:v>
      </x:c>
      <x:c r="I7" s="32" t="n">
        <x:f>E7/H7</x:f>
        <x:v>0.47</x:v>
      </x:c>
      <x:c r="J7" s="32" t="n">
        <x:f>F7/H7</x:f>
        <x:v>0.52</x:v>
      </x:c>
      <x:c r="K7" s="32" t="n">
        <x:f>G7/H7</x:f>
        <x:v>0.01</x:v>
      </x:c>
      <x:c r="L7" s="32" t="n">
        <x:f>1-I7</x:f>
        <x:v>0.53</x:v>
      </x:c>
      <x:c r="M7" s="30" t="n">
        <x:f>H7/'Inputs'!$B$12</x:f>
        <x:v>1</x:v>
      </x:c>
      <x:c r="N7" s="24" t="str">
        <x:f>""</x:f>
      </x:c>
    </x:row>
    <x:row r="8" ht="23" customHeight="1">
      <x:c r="A8" s="2" t="n">
        <x:f>'Inputs'!A17</x:f>
        <x:v>2027</x:v>
      </x:c>
      <x:c r="B8" s="24" t="n">
        <x:f>'Inputs'!B17</x:f>
        <x:v>0.04</x:v>
      </x:c>
      <x:c r="C8" s="26" t="n">
        <x:f>'Inputs'!G17</x:f>
        <x:v>1.9443199999999998</x:v>
      </x:c>
      <x:c r="D8" s="26" t="n">
        <x:f>(1+'Inputs'!$B$10)^(A8-$A$7)</x:f>
        <x:v>1.02</x:v>
      </x:c>
      <x:c r="E8" s="26" t="n">
        <x:f>'Inputs'!$B$6*D8*(1-'Inputs'!$B$9*B8)/(1-'Inputs'!$B$9*'Inputs'!$B$16)</x:f>
        <x:v>46.78249496981891</x:v>
      </x:c>
      <x:c r="F8" s="26" t="n">
        <x:f>'Inputs'!$B$8*D8*(1+'Inputs'!$B$11)^(A8-$A$7)</x:f>
        <x:v>54.89639999999999</x:v>
      </x:c>
      <x:c r="G8" s="26" t="n">
        <x:f>'Inputs'!$B$7*D8*(B8/'Inputs'!$B$16)*C8</x:f>
        <x:v>9.916031999999998</x:v>
      </x:c>
      <x:c r="H8" s="26" t="n">
        <x:f>SUM(E8:G8)</x:f>
        <x:v>111.59492696981891</x:v>
      </x:c>
      <x:c r="I8" s="32" t="n">
        <x:f>E8/H8</x:f>
        <x:v>0.4192170400583831</x:v>
      </x:c>
      <x:c r="J8" s="32" t="n">
        <x:f>F8/H8</x:f>
        <x:v>0.49192558739562453</x:v>
      </x:c>
      <x:c r="K8" s="32" t="n">
        <x:f>G8/H8</x:f>
        <x:v>0.08885737254599226</x:v>
      </x:c>
      <x:c r="L8" s="32" t="n">
        <x:f>1-I8</x:f>
        <x:v>0.5807829599416169</x:v>
      </x:c>
      <x:c r="M8" s="30" t="n">
        <x:f>H8/'Inputs'!$B$12</x:f>
        <x:v>1.1159492696981892</x:v>
      </x:c>
      <x:c r="N8" s="24" t="n">
        <x:f>G8/G7-1</x:f>
        <x:v>8.916031999999998</x:v>
      </x:c>
    </x:row>
    <x:row r="9" ht="23" customHeight="1">
      <x:c r="A9" s="2" t="n">
        <x:f>'Inputs'!A18</x:f>
        <x:v>2028</x:v>
      </x:c>
      <x:c r="B9" s="24" t="n">
        <x:f>'Inputs'!B18</x:f>
        <x:v>0.12</x:v>
      </x:c>
      <x:c r="C9" s="26" t="n">
        <x:f>'Inputs'!G18</x:f>
        <x:v>3.4935000000000005</x:v>
      </x:c>
      <x:c r="D9" s="26" t="n">
        <x:f>(1+'Inputs'!$B$10)^(A9-$A$7)</x:f>
        <x:v>1.0404</x:v>
      </x:c>
      <x:c r="E9" s="26" t="n">
        <x:f>'Inputs'!$B$6*D9*(1-'Inputs'!$B$9*B9)/(1-'Inputs'!$B$9*'Inputs'!$B$16)</x:f>
        <x:v>44.76650704225352</x:v>
      </x:c>
      <x:c r="F9" s="26" t="n">
        <x:f>'Inputs'!$B$8*D9*(1+'Inputs'!$B$11)^(A9-$A$7)</x:f>
        <x:v>57.95412947999999</x:v>
      </x:c>
      <x:c r="G9" s="26" t="n">
        <x:f>'Inputs'!$B$7*D9*(B9/'Inputs'!$B$16)*C9</x:f>
        <x:v>54.51956100000001</x:v>
      </x:c>
      <x:c r="H9" s="26" t="n">
        <x:f>SUM(E9:G9)</x:f>
        <x:v>157.24019752225354</x:v>
      </x:c>
      <x:c r="I9" s="32" t="n">
        <x:f>E9/H9</x:f>
        <x:v>0.28470141698923973</x:v>
      </x:c>
      <x:c r="J9" s="32" t="n">
        <x:f>F9/H9</x:f>
        <x:v>0.3685706987985562</x:v>
      </x:c>
      <x:c r="K9" s="32" t="n">
        <x:f>G9/H9</x:f>
        <x:v>0.346727884212204</x:v>
      </x:c>
      <x:c r="L9" s="32" t="n">
        <x:f>1-I9</x:f>
        <x:v>0.7152985830107603</x:v>
      </x:c>
      <x:c r="M9" s="30" t="n">
        <x:f>H9/'Inputs'!$B$12</x:f>
        <x:v>1.5724019752225353</x:v>
      </x:c>
      <x:c r="N9" s="24" t="n">
        <x:f>G9/G8-1</x:f>
        <x:v>4.4981227369980274</x:v>
      </x:c>
    </x:row>
    <x:row r="10" ht="23" customHeight="1">
      <x:c r="A10" s="2" t="n">
        <x:f>'Inputs'!A19</x:f>
        <x:v>2029</x:v>
      </x:c>
      <x:c r="B10" s="24" t="n">
        <x:f>'Inputs'!B19</x:f>
        <x:v>0.25</x:v>
      </x:c>
      <x:c r="C10" s="26" t="n">
        <x:f>'Inputs'!G19</x:f>
        <x:v>5.428280000000001</x:v>
      </x:c>
      <x:c r="D10" s="26" t="n">
        <x:f>(1+'Inputs'!$B$10)^(A10-$A$7)</x:f>
        <x:v>1.061208</x:v>
      </x:c>
      <x:c r="E10" s="26" t="n">
        <x:f>'Inputs'!$B$6*D10*(1-'Inputs'!$B$9*B10)/(1-'Inputs'!$B$9*'Inputs'!$B$16)</x:f>
        <x:v>40.76949748490946</x:v>
      </x:c>
      <x:c r="F10" s="26" t="n">
        <x:f>'Inputs'!$B$8*D10*(1+'Inputs'!$B$11)^(A10-$A$7)</x:f>
        <x:v>61.18217449203598</x:v>
      </x:c>
      <x:c r="G10" s="26" t="n">
        <x:f>'Inputs'!$B$7*D10*(B10/'Inputs'!$B$16)*C10</x:f>
        <x:v>180.01669257</x:v>
      </x:c>
      <x:c r="H10" s="26" t="n">
        <x:f>SUM(E10:G10)</x:f>
        <x:v>281.96836454694545</x:v>
      </x:c>
      <x:c r="I10" s="32" t="n">
        <x:f>E10/H10</x:f>
        <x:v>0.1445889064555739</x:v>
      </x:c>
      <x:c r="J10" s="32" t="n">
        <x:f>F10/H10</x:f>
        <x:v>0.21698240719429943</x:v>
      </x:c>
      <x:c r="K10" s="32" t="n">
        <x:f>G10/H10</x:f>
        <x:v>0.6384286863501266</x:v>
      </x:c>
      <x:c r="L10" s="32" t="n">
        <x:f>1-I10</x:f>
        <x:v>0.8554110935444261</x:v>
      </x:c>
      <x:c r="M10" s="30" t="n">
        <x:f>H10/'Inputs'!$B$12</x:f>
        <x:v>2.8196836454694547</x:v>
      </x:c>
      <x:c r="N10" s="24" t="n">
        <x:f>G10/G9-1</x:f>
        <x:v>2.301873479318734</x:v>
      </x:c>
    </x:row>
    <x:row r="11" ht="23" customHeight="1">
      <x:c r="A11" s="2" t="n">
        <x:f>'Inputs'!A20</x:f>
        <x:v>2030</x:v>
      </x:c>
      <x:c r="B11" s="24" t="n">
        <x:f>'Inputs'!B20</x:f>
        <x:v>0.4</x:v>
      </x:c>
      <x:c r="C11" s="26" t="n">
        <x:f>'Inputs'!G20</x:f>
        <x:v>7.737600000000001</x:v>
      </x:c>
      <x:c r="D11" s="26" t="n">
        <x:f>(1+'Inputs'!$B$10)^(A11-$A$7)</x:f>
        <x:v>1.08243216</x:v>
      </x:c>
      <x:c r="E11" s="26" t="n">
        <x:f>'Inputs'!$B$6*D11*(1-'Inputs'!$B$9*B11)/(1-'Inputs'!$B$9*'Inputs'!$B$16)</x:f>
        <x:v>35.82697994366197</x:v>
      </x:c>
      <x:c r="F11" s="26" t="n">
        <x:f>'Inputs'!$B$8*D11*(1+'Inputs'!$B$11)^(A11-$A$7)</x:f>
        <x:v>64.59002161124239</x:v>
      </x:c>
      <x:c r="G11" s="26" t="n">
        <x:f>'Inputs'!$B$7*D11*(B11/'Inputs'!$B$16)*C11</x:f>
        <x:v>418.7713540608001</x:v>
      </x:c>
      <x:c r="H11" s="26" t="n">
        <x:f>SUM(E11:G11)</x:f>
        <x:v>519.1883556157045</x:v>
      </x:c>
      <x:c r="I11" s="32" t="n">
        <x:f>E11/H11</x:f>
        <x:v>0.06900574628869482</x:v>
      </x:c>
      <x:c r="J11" s="32" t="n">
        <x:f>F11/H11</x:f>
        <x:v>0.12440575932148017</x:v>
      </x:c>
      <x:c r="K11" s="32" t="n">
        <x:f>G11/H11</x:f>
        <x:v>0.8065884943898249</x:v>
      </x:c>
      <x:c r="L11" s="32" t="n">
        <x:f>1-I11</x:f>
        <x:v>0.9309942537113052</x:v>
      </x:c>
      <x:c r="M11" s="30" t="n">
        <x:f>H11/'Inputs'!$B$12</x:f>
        <x:v>5.191883556157045</x:v>
      </x:c>
      <x:c r="N11" s="24" t="n">
        <x:f>G11/G10-1</x:f>
        <x:v>1.3262917904013798</x:v>
      </x:c>
    </x:row>
    <x:row r="12" ht="23" customHeight="1">
      <x:c r="A12" s="2" t="n">
        <x:f>'Inputs'!A21</x:f>
        <x:v>2031</x:v>
      </x:c>
      <x:c r="B12" s="24" t="n">
        <x:f>'Inputs'!B21</x:f>
        <x:v>0.53</x:v>
      </x:c>
      <x:c r="C12" s="26" t="n">
        <x:f>'Inputs'!G21</x:f>
        <x:v>9.825103333333336</x:v>
      </x:c>
      <x:c r="D12" s="26" t="n">
        <x:f>(1+'Inputs'!$B$10)^(A12-$A$7)</x:f>
        <x:v>1.1040808032</x:v>
      </x:c>
      <x:c r="E12" s="26" t="n">
        <x:f>'Inputs'!$B$6*D12*(1-'Inputs'!$B$9*B12)/(1-'Inputs'!$B$9*'Inputs'!$B$16)</x:f>
        <x:v>31.453529320539236</x:v>
      </x:c>
      <x:c r="F12" s="26" t="n">
        <x:f>'Inputs'!$B$8*D12*(1+'Inputs'!$B$11)^(A12-$A$7)</x:f>
        <x:v>68.18768581498858</x:v>
      </x:c>
      <x:c r="G12" s="26" t="n">
        <x:f>'Inputs'!$B$7*D12*(B12/'Inputs'!$B$16)*C12</x:f>
        <x:v>718.6606536610655</x:v>
      </x:c>
      <x:c r="H12" s="26" t="n">
        <x:f>SUM(E12:G12)</x:f>
        <x:v>818.3018687965932</x:v>
      </x:c>
      <x:c r="I12" s="32" t="n">
        <x:f>E12/H12</x:f>
        <x:v>0.0384375626158538</x:v>
      </x:c>
      <x:c r="J12" s="32" t="n">
        <x:f>F12/H12</x:f>
        <x:v>0.0833282782492803</x:v>
      </x:c>
      <x:c r="K12" s="32" t="n">
        <x:f>G12/H12</x:f>
        <x:v>0.8782341591348659</x:v>
      </x:c>
      <x:c r="L12" s="32" t="n">
        <x:f>1-I12</x:f>
        <x:v>0.9615624373841462</x:v>
      </x:c>
      <x:c r="M12" s="30" t="n">
        <x:f>H12/'Inputs'!$B$12</x:f>
        <x:v>8.183018687965932</x:v>
      </x:c>
      <x:c r="N12" s="24" t="n">
        <x:f>G12/G11-1</x:f>
        <x:v>0.7161170330593467</x:v>
      </x:c>
    </x:row>
    <x:row r="13" ht="23" customHeight="1">
      <x:c r="A13" s="2" t="n">
        <x:f>'Inputs'!A22</x:f>
        <x:v>2032</x:v>
      </x:c>
      <x:c r="B13" s="24" t="n">
        <x:f>'Inputs'!B22</x:f>
        <x:v>0.63</x:v>
      </x:c>
      <x:c r="C13" s="26" t="n">
        <x:f>'Inputs'!G22</x:f>
        <x:v>11.94368</x:v>
      </x:c>
      <x:c r="D13" s="26" t="n">
        <x:f>(1+'Inputs'!$B$10)^(A13-$A$7)</x:f>
        <x:v>1.126162419264</x:v>
      </x:c>
      <x:c r="E13" s="26" t="n">
        <x:f>'Inputs'!$B$6*D13*(1-'Inputs'!$B$9*B13)/(1-'Inputs'!$B$9*'Inputs'!$B$16)</x:f>
        <x:v>28.0889152712301</x:v>
      </x:c>
      <x:c r="F13" s="26" t="n">
        <x:f>'Inputs'!$B$8*D13*(1+'Inputs'!$B$11)^(A13-$A$7)</x:f>
        <x:v>71.98573991488345</x:v>
      </x:c>
      <x:c r="G13" s="26" t="n">
        <x:f>'Inputs'!$B$7*D13*(B13/'Inputs'!$B$16)*C13</x:f>
        <x:v>1059.2287306425603</x:v>
      </x:c>
      <x:c r="H13" s="26" t="n">
        <x:f>SUM(E13:G13)</x:f>
        <x:v>1159.303385828674</x:v>
      </x:c>
      <x:c r="I13" s="32" t="n">
        <x:f>E13/H13</x:f>
        <x:v>0.024229132438142623</x:v>
      </x:c>
      <x:c r="J13" s="32" t="n">
        <x:f>F13/H13</x:f>
        <x:v>0.06209396159352006</x:v>
      </x:c>
      <x:c r="K13" s="32" t="n">
        <x:f>G13/H13</x:f>
        <x:v>0.9136769059683372</x:v>
      </x:c>
      <x:c r="L13" s="32" t="n">
        <x:f>1-I13</x:f>
        <x:v>0.9757708675618574</x:v>
      </x:c>
      <x:c r="M13" s="30" t="n">
        <x:f>H13/'Inputs'!$B$12</x:f>
        <x:v>11.59303385828674</x:v>
      </x:c>
      <x:c r="N13" s="24" t="n">
        <x:f>G13/G12-1</x:f>
        <x:v>0.47389275487191695</x:v>
      </x:c>
    </x:row>
    <x:row r="14" ht="23" customHeight="1">
      <x:c r="A14" s="2" t="n">
        <x:f>'Inputs'!A23</x:f>
        <x:v>2033</x:v>
      </x:c>
      <x:c r="B14" s="24" t="n">
        <x:f>'Inputs'!B23</x:f>
        <x:v>0.7</x:v>
      </x:c>
      <x:c r="C14" s="26" t="n">
        <x:f>'Inputs'!G23</x:f>
        <x:v>14.107050000000001</x:v>
      </x:c>
      <x:c r="D14" s="26" t="n">
        <x:f>(1+'Inputs'!$B$10)^(A14-$A$7)</x:f>
        <x:v>1.1486856676492798</x:v>
      </x:c>
      <x:c r="E14" s="26" t="n">
        <x:f>'Inputs'!$B$6*D14*(1-'Inputs'!$B$9*B14)/(1-'Inputs'!$B$9*'Inputs'!$B$16)</x:f>
        <x:v>25.79920274675068</x:v>
      </x:c>
      <x:c r="F14" s="26" t="n">
        <x:f>'Inputs'!$B$8*D14*(1+'Inputs'!$B$11)^(A14-$A$7)</x:f>
        <x:v>75.99534562814245</x:v>
      </x:c>
      <x:c r="G14" s="26" t="n">
        <x:f>'Inputs'!$B$7*D14*(B14/'Inputs'!$B$16)*C14</x:f>
        <x:v>1417.89953793353</x:v>
      </x:c>
      <x:c r="H14" s="26" t="n">
        <x:f>SUM(E14:G14)</x:f>
        <x:v>1519.694086308423</x:v>
      </x:c>
      <x:c r="I14" s="32" t="n">
        <x:f>E14/H14</x:f>
        <x:v>0.01697657639072678</x:v>
      </x:c>
      <x:c r="J14" s="32" t="n">
        <x:f>F14/H14</x:f>
        <x:v>0.050007002272902924</x:v>
      </x:c>
      <x:c r="K14" s="32" t="n">
        <x:f>G14/H14</x:f>
        <x:v>0.9330164213363703</x:v>
      </x:c>
      <x:c r="L14" s="32" t="n">
        <x:f>1-I14</x:f>
        <x:v>0.9830234236092732</x:v>
      </x:c>
      <x:c r="M14" s="30" t="n">
        <x:f>H14/'Inputs'!$B$12</x:f>
        <x:v>15.19694086308423</x:v>
      </x:c>
      <x:c r="N14" s="24" t="n">
        <x:f>G14/G13-1</x:f>
        <x:v>0.3386150667131065</x:v>
      </x:c>
    </x:row>
    <x:row r="15" ht="23" customHeight="1">
      <x:c r="A15" s="2" t="n">
        <x:f>'Inputs'!A24</x:f>
        <x:v>2034</x:v>
      </x:c>
      <x:c r="B15" s="24" t="n">
        <x:f>'Inputs'!B24</x:f>
        <x:v>0.75</x:v>
      </x:c>
      <x:c r="C15" s="26" t="n">
        <x:f>'Inputs'!G24</x:f>
        <x:v>16.354433333333336</x:v>
      </x:c>
      <x:c r="D15" s="26" t="n">
        <x:f>(1+'Inputs'!$B$10)^(A15-$A$7)</x:f>
        <x:v>1.1716593810022655</x:v>
      </x:c>
      <x:c r="E15" s="26" t="n">
        <x:f>'Inputs'!$B$6*D15*(1-'Inputs'!$B$9*B15)/(1-'Inputs'!$B$9*'Inputs'!$B$16)</x:f>
        <x:v>24.237672054184188</x:v>
      </x:c>
      <x:c r="F15" s="26" t="n">
        <x:f>'Inputs'!$B$8*D15*(1+'Inputs'!$B$11)^(A15-$A$7)</x:f>
        <x:v>80.22828637962996</x:v>
      </x:c>
      <x:c r="G15" s="26" t="n">
        <x:f>'Inputs'!$B$7*D15*(B15/'Inputs'!$B$16)*C15</x:f>
        <x:v>1796.4211158727644</x:v>
      </x:c>
      <x:c r="H15" s="26" t="n">
        <x:f>SUM(E15:G15)</x:f>
        <x:v>1900.8870743065786</x:v>
      </x:c>
      <x:c r="I15" s="32" t="n">
        <x:f>E15/H15</x:f>
        <x:v>0.012750716432235095</x:v>
      </x:c>
      <x:c r="J15" s="32" t="n">
        <x:f>F15/H15</x:f>
        <x:v>0.042205708831439294</x:v>
      </x:c>
      <x:c r="K15" s="32" t="n">
        <x:f>G15/H15</x:f>
        <x:v>0.9450435747363256</x:v>
      </x:c>
      <x:c r="L15" s="32" t="n">
        <x:f>1-I15</x:f>
        <x:v>0.9872492835677649</x:v>
      </x:c>
      <x:c r="M15" s="30" t="n">
        <x:f>H15/'Inputs'!$B$12</x:f>
        <x:v>19.008870743065785</x:v>
      </x:c>
      <x:c r="N15" s="24" t="n">
        <x:f>G15/G14-1</x:f>
        <x:v>0.26695937745413056</x:v>
      </x:c>
    </x:row>
    <x:row r="16" ht="23" customHeight="1">
      <x:c r="A16" s="2" t="n">
        <x:f>'Inputs'!A25</x:f>
        <x:v>2035</x:v>
      </x:c>
      <x:c r="B16" s="24" t="n">
        <x:f>'Inputs'!B25</x:f>
        <x:v>0.79</x:v>
      </x:c>
      <x:c r="C16" s="26" t="n">
        <x:f>'Inputs'!G25</x:f>
        <x:v>18.124773333333334</x:v>
      </x:c>
      <x:c r="D16" s="26" t="n">
        <x:f>(1+'Inputs'!$B$10)^(A16-$A$7)</x:f>
        <x:v>1.1950925686223108</x:v>
      </x:c>
      <x:c r="E16" s="26" t="n">
        <x:f>'Inputs'!$B$6*D16*(1-'Inputs'!$B$9*B16)/(1-'Inputs'!$B$9*'Inputs'!$B$16)</x:f>
        <x:v>23.027173461306646</x:v>
      </x:c>
      <x:c r="F16" s="26" t="n">
        <x:f>'Inputs'!$B$8*D16*(1+'Inputs'!$B$11)^(A16-$A$7)</x:f>
        <x:v>84.69700193097533</x:v>
      </x:c>
      <x:c r="G16" s="26" t="n">
        <x:f>'Inputs'!$B$7*D16*(B16/'Inputs'!$B$16)*C16</x:f>
        <x:v>2139.0022144647614</x:v>
      </x:c>
      <x:c r="H16" s="26" t="n">
        <x:f>SUM(E16:G16)</x:f>
        <x:v>2246.7263898570436</x:v>
      </x:c>
      <x:c r="I16" s="32" t="n">
        <x:f>E16/H16</x:f>
        <x:v>0.010249211281473325</x:v>
      </x:c>
      <x:c r="J16" s="32" t="n">
        <x:f>F16/H16</x:f>
        <x:v>0.03769796015809673</x:v>
      </x:c>
      <x:c r="K16" s="32" t="n">
        <x:f>G16/H16</x:f>
        <x:v>0.9520528285604298</x:v>
      </x:c>
      <x:c r="L16" s="32" t="n">
        <x:f>1-I16</x:f>
        <x:v>0.9897507887185266</x:v>
      </x:c>
      <x:c r="M16" s="30" t="n">
        <x:f>H16/'Inputs'!$B$12</x:f>
        <x:v>22.467263898570437</x:v>
      </x:c>
      <x:c r="N16" s="24" t="n">
        <x:f>G16/G15-1</x:f>
        <x:v>0.19070199941707933</x:v>
      </x:c>
    </x:row>
    <x:row r="17" ht="23" customHeight="1">
      <x:c r="A17" s="2" t="n">
        <x:f>'Inputs'!A26</x:f>
        <x:v>2036</x:v>
      </x:c>
      <x:c r="B17" s="24" t="n">
        <x:f>'Inputs'!B26</x:f>
        <x:v>0.82</x:v>
      </x:c>
      <x:c r="C17" s="26" t="n">
        <x:f>'Inputs'!G26</x:f>
        <x:v>20</x:v>
      </x:c>
      <x:c r="D17" s="26" t="n">
        <x:f>(1+'Inputs'!$B$10)^(A17-$A$7)</x:f>
        <x:v>1.218994419994757</x:v>
      </x:c>
      <x:c r="E17" s="26" t="n">
        <x:f>'Inputs'!$B$6*D17*(1-'Inputs'!$B$9*B17)/(1-'Inputs'!$B$9*'Inputs'!$B$16)</x:f>
        <x:v>22.190849124552447</x:v>
      </x:c>
      <x:c r="F17" s="26" t="n">
        <x:f>'Inputs'!$B$8*D17*(1+'Inputs'!$B$11)^(A17-$A$7)</x:f>
        <x:v>89.41462493853066</x:v>
      </x:c>
      <x:c r="G17" s="26" t="n">
        <x:f>'Inputs'!$B$7*D17*(B17/'Inputs'!$B$16)*C17</x:f>
        <x:v>2498.9385609892515</x:v>
      </x:c>
      <x:c r="H17" s="26" t="n">
        <x:f>SUM(E17:G17)</x:f>
        <x:v>2610.5440350523345</x:v>
      </x:c>
      <x:c r="I17" s="32" t="n">
        <x:f>E17/H17</x:f>
        <x:v>0.008500469184427137</x:v>
      </x:c>
      <x:c r="J17" s="32" t="n">
        <x:f>F17/H17</x:f>
        <x:v>0.034251337551844105</x:v>
      </x:c>
      <x:c r="K17" s="32" t="n">
        <x:f>G17/H17</x:f>
        <x:v>0.9572481932637288</x:v>
      </x:c>
      <x:c r="L17" s="32" t="n">
        <x:f>1-I17</x:f>
        <x:v>0.9914995308155728</x:v>
      </x:c>
      <x:c r="M17" s="30" t="n">
        <x:f>H17/'Inputs'!$B$12</x:f>
        <x:v>26.105440350523345</x:v>
      </x:c>
      <x:c r="N17" s="24" t="n">
        <x:f>G17/G16-1</x:f>
        <x:v>0.16827301257121707</x:v>
      </x:c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3" customHeight="1">
      <x:c r="A20" s="10" t="str">
        <x:v>Interpretation: more requests do not imply more people, more spending, greater social value, or equal growth in electricity use. Starting proportions are a historical normalization with an assumed task-agent split. The global baseline, adoption, workload and displacement are not statistically estimated. Treat scenario dates as planning thresholds, not calibrated predictions.</x:v>
      </x:c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</x:row>
    <x:row r="21" ht="23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</x:row>
    <x:row r="22" ht="23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</x:sheetData>
  <x:mergeCells>
    <x:mergeCell ref="A1:N2"/>
    <x:mergeCell ref="A3:N4"/>
    <x:mergeCell ref="A20:N2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A1" s="6" t="str">
        <x:v>Alternative adoption paths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23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3" customHeight="1">
      <x:c r="A3" s="12" t="str">
        <x:v>Sensitivity scenarios, not confidence intervals or assigned probabilities. Central judgment is the analyst's subjective reference, not an industry consensus.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50" customHeight="1">
      <x:c r="A6" s="20" t="str">
        <x:v>Year</x:v>
      </x:c>
      <x:c r="B6" s="20" t="str">
        <x:v>Constrained users</x:v>
      </x:c>
      <x:c r="C6" s="20" t="str">
        <x:v>Constrained work ×</x:v>
      </x:c>
      <x:c r="D6" s="20" t="str">
        <x:v>Task-agent share</x:v>
      </x:c>
      <x:c r="E6" s="20" t="str">
        <x:v>Automated share</x:v>
      </x:c>
      <x:c r="F6" s="20" t="str">
        <x:v>Central users</x:v>
      </x:c>
      <x:c r="G6" s="20" t="str">
        <x:v>Central work ×</x:v>
      </x:c>
      <x:c r="H6" s="20" t="str">
        <x:v>Task-agent share</x:v>
      </x:c>
      <x:c r="I6" s="20" t="str">
        <x:v>Automated share</x:v>
      </x:c>
      <x:c r="J6" s="20" t="str">
        <x:v>Hyper users</x:v>
      </x:c>
      <x:c r="K6" s="20" t="str">
        <x:v>Hyper work ×</x:v>
      </x:c>
      <x:c r="L6" s="20" t="str">
        <x:v>Task-agent share</x:v>
      </x:c>
      <x:c r="M6" s="20" t="str">
        <x:v>Automated share</x:v>
      </x:c>
    </x:row>
    <x:row r="7" ht="23" customHeight="1">
      <x:c r="A7" s="2" t="n">
        <x:v>2026</x:v>
      </x:c>
      <x:c r="B7" s="24" t="n">
        <x:v>0.008</x:v>
      </x:c>
      <x:c r="C7" s="26" t="n">
        <x:v>1</x:v>
      </x:c>
      <x:c r="D7" s="32" t="n">
        <x:f>('Inputs'!$B$7*(B7/'Inputs'!$B$16)*C7)/(('Inputs'!$B$6*(1-'Inputs'!$B$9*B7)/(1-'Inputs'!$B$9*'Inputs'!$B$16))+('Inputs'!$B$8*(1+'Inputs'!$B$11)^(A7-$A$7))+('Inputs'!$B$7*(B7/'Inputs'!$B$16)*C7))</x:f>
        <x:v>0.01</x:v>
      </x:c>
      <x:c r="E7" s="32" t="n">
        <x:f>1-('Inputs'!$B$6*(1-'Inputs'!$B$9*B7)/(1-'Inputs'!$B$9*'Inputs'!$B$16))/(('Inputs'!$B$6*(1-'Inputs'!$B$9*B7)/(1-'Inputs'!$B$9*'Inputs'!$B$16))+('Inputs'!$B$8*(1+'Inputs'!$B$11)^(A7-$A$7))+('Inputs'!$B$7*(B7/'Inputs'!$B$16)*C7))</x:f>
        <x:v>0.53</x:v>
      </x:c>
      <x:c r="F7" s="24" t="n">
        <x:v>0.008</x:v>
      </x:c>
      <x:c r="G7" s="26" t="n">
        <x:v>1</x:v>
      </x:c>
      <x:c r="H7" s="32" t="n">
        <x:f>('Inputs'!$B$7*(F7/'Inputs'!$B$16)*G7)/(('Inputs'!$B$6*(1-'Inputs'!$B$9*F7)/(1-'Inputs'!$B$9*'Inputs'!$B$16))+('Inputs'!$B$8*(1+'Inputs'!$B$11)^(A7-$A$7))+('Inputs'!$B$7*(F7/'Inputs'!$B$16)*G7))</x:f>
        <x:v>0.01</x:v>
      </x:c>
      <x:c r="I7" s="32" t="n">
        <x:f>1-('Inputs'!$B$6*(1-'Inputs'!$B$9*F7)/(1-'Inputs'!$B$9*'Inputs'!$B$16))/(('Inputs'!$B$6*(1-'Inputs'!$B$9*F7)/(1-'Inputs'!$B$9*'Inputs'!$B$16))+('Inputs'!$B$8*(1+'Inputs'!$B$11)^(A7-$A$7))+('Inputs'!$B$7*(F7/'Inputs'!$B$16)*G7))</x:f>
        <x:v>0.53</x:v>
      </x:c>
      <x:c r="J7" s="24" t="n">
        <x:v>0.008</x:v>
      </x:c>
      <x:c r="K7" s="26" t="n">
        <x:v>1</x:v>
      </x:c>
      <x:c r="L7" s="32" t="n">
        <x:f>('Inputs'!$B$7*(J7/'Inputs'!$B$16)*K7)/(('Inputs'!$B$6*(1-'Inputs'!$B$9*J7)/(1-'Inputs'!$B$9*'Inputs'!$B$16))+('Inputs'!$B$8*(1+'Inputs'!$B$11)^(A7-$A$7))+('Inputs'!$B$7*(J7/'Inputs'!$B$16)*K7))</x:f>
        <x:v>0.01</x:v>
      </x:c>
      <x:c r="M7" s="32" t="n">
        <x:f>1-('Inputs'!$B$6*(1-'Inputs'!$B$9*J7)/(1-'Inputs'!$B$9*'Inputs'!$B$16))/(('Inputs'!$B$6*(1-'Inputs'!$B$9*J7)/(1-'Inputs'!$B$9*'Inputs'!$B$16))+('Inputs'!$B$8*(1+'Inputs'!$B$11)^(A7-$A$7))+('Inputs'!$B$7*(J7/'Inputs'!$B$16)*K7))</x:f>
        <x:v>0.53</x:v>
      </x:c>
    </x:row>
    <x:row r="8" ht="23" customHeight="1">
      <x:c r="A8" s="2" t="n">
        <x:v>2027</x:v>
      </x:c>
      <x:c r="B8" s="24" t="n">
        <x:v>0.02</x:v>
      </x:c>
      <x:c r="C8" s="26" t="n">
        <x:v>1.2</x:v>
      </x:c>
      <x:c r="D8" s="32" t="n">
        <x:f>('Inputs'!$B$7*(B8/'Inputs'!$B$16)*C8)/(('Inputs'!$B$6*(1-'Inputs'!$B$9*B8)/(1-'Inputs'!$B$9*'Inputs'!$B$16))+('Inputs'!$B$8*(1+'Inputs'!$B$11)^(A8-$A$7))+('Inputs'!$B$7*(B8/'Inputs'!$B$16)*C8))</x:f>
        <x:v>0.029015097970227513</x:v>
      </x:c>
      <x:c r="E8" s="32" t="n">
        <x:f>1-('Inputs'!$B$6*(1-'Inputs'!$B$9*B8)/(1-'Inputs'!$B$9*'Inputs'!$B$16))/(('Inputs'!$B$6*(1-'Inputs'!$B$9*B8)/(1-'Inputs'!$B$9*'Inputs'!$B$16))+('Inputs'!$B$8*(1+'Inputs'!$B$11)^(A8-$A$7))+('Inputs'!$B$7*(B8/'Inputs'!$B$16)*C8))</x:f>
        <x:v>0.5495459555561091</x:v>
      </x:c>
      <x:c r="F8" s="24" t="n">
        <x:v>0.03</x:v>
      </x:c>
      <x:c r="G8" s="26" t="n">
        <x:v>1.7</x:v>
      </x:c>
      <x:c r="H8" s="32" t="n">
        <x:f>('Inputs'!$B$7*(F8/'Inputs'!$B$16)*G8)/(('Inputs'!$B$6*(1-'Inputs'!$B$9*F8)/(1-'Inputs'!$B$9*'Inputs'!$B$16))+('Inputs'!$B$8*(1+'Inputs'!$B$11)^(A8-$A$7))+('Inputs'!$B$7*(F8/'Inputs'!$B$16)*G8))</x:f>
        <x:v>0.059907069946556105</x:v>
      </x:c>
      <x:c r="I8" s="32" t="n">
        <x:f>1-('Inputs'!$B$6*(1-'Inputs'!$B$9*F8)/(1-'Inputs'!$B$9*'Inputs'!$B$16))/(('Inputs'!$B$6*(1-'Inputs'!$B$9*F8)/(1-'Inputs'!$B$9*'Inputs'!$B$16))+('Inputs'!$B$8*(1+'Inputs'!$B$11)^(A8-$A$7))+('Inputs'!$B$7*(F8/'Inputs'!$B$16)*G8))</x:f>
        <x:v>0.5656636981071285</x:v>
      </x:c>
      <x:c r="J8" s="24" t="n">
        <x:v>0.07</x:v>
      </x:c>
      <x:c r="K8" s="26" t="n">
        <x:v>3</x:v>
      </x:c>
      <x:c r="L8" s="32" t="n">
        <x:f>('Inputs'!$B$7*(J8/'Inputs'!$B$16)*K8)/(('Inputs'!$B$6*(1-'Inputs'!$B$9*J8)/(1-'Inputs'!$B$9*'Inputs'!$B$16))+('Inputs'!$B$8*(1+'Inputs'!$B$11)^(A8-$A$7))+('Inputs'!$B$7*(J8/'Inputs'!$B$16)*K8))</x:f>
        <x:v>0.21021642563514892</x:v>
      </x:c>
      <x:c r="M8" s="32" t="n">
        <x:f>1-('Inputs'!$B$6*(1-'Inputs'!$B$9*J8)/(1-'Inputs'!$B$9*'Inputs'!$B$16))/(('Inputs'!$B$6*(1-'Inputs'!$B$9*J8)/(1-'Inputs'!$B$9*'Inputs'!$B$16))+('Inputs'!$B$8*(1+'Inputs'!$B$11)^(A8-$A$7))+('Inputs'!$B$7*(J8/'Inputs'!$B$16)*K8))</x:f>
        <x:v>0.6412201600230998</x:v>
      </x:c>
    </x:row>
    <x:row r="9" ht="23" customHeight="1">
      <x:c r="A9" s="2" t="n">
        <x:v>2028</x:v>
      </x:c>
      <x:c r="B9" s="24" t="n">
        <x:v>0.05</x:v>
      </x:c>
      <x:c r="C9" s="26" t="n">
        <x:v>1.5</x:v>
      </x:c>
      <x:c r="D9" s="32" t="n">
        <x:f>('Inputs'!$B$7*(B9/'Inputs'!$B$16)*C9)/(('Inputs'!$B$6*(1-'Inputs'!$B$9*B9)/(1-'Inputs'!$B$9*'Inputs'!$B$16))+('Inputs'!$B$8*(1+'Inputs'!$B$11)^(A9-$A$7))+('Inputs'!$B$7*(B9/'Inputs'!$B$16)*C9))</x:f>
        <x:v>0.08477314807462207</x:v>
      </x:c>
      <x:c r="E9" s="32" t="n">
        <x:f>1-('Inputs'!$B$6*(1-'Inputs'!$B$9*B9)/(1-'Inputs'!$B$9*'Inputs'!$B$16))/(('Inputs'!$B$6*(1-'Inputs'!$B$9*B9)/(1-'Inputs'!$B$9*'Inputs'!$B$16))+('Inputs'!$B$8*(1+'Inputs'!$B$11)^(A9-$A$7))+('Inputs'!$B$7*(B9/'Inputs'!$B$16)*C9))</x:f>
        <x:v>0.58847213563775</x:v>
      </x:c>
      <x:c r="F9" s="24" t="n">
        <x:v>0.09</x:v>
      </x:c>
      <x:c r="G9" s="26" t="n">
        <x:v>2.8</x:v>
      </x:c>
      <x:c r="H9" s="32" t="n">
        <x:f>('Inputs'!$B$7*(F9/'Inputs'!$B$16)*G9)/(('Inputs'!$B$6*(1-'Inputs'!$B$9*F9)/(1-'Inputs'!$B$9*'Inputs'!$B$16))+('Inputs'!$B$8*(1+'Inputs'!$B$11)^(A9-$A$7))+('Inputs'!$B$7*(F9/'Inputs'!$B$16)*G9))</x:f>
        <x:v>0.239916367779319</x:v>
      </x:c>
      <x:c r="I9" s="32" t="n">
        <x:f>1-('Inputs'!$B$6*(1-'Inputs'!$B$9*F9)/(1-'Inputs'!$B$9*'Inputs'!$B$16))/(('Inputs'!$B$6*(1-'Inputs'!$B$9*F9)/(1-'Inputs'!$B$9*'Inputs'!$B$16))+('Inputs'!$B$8*(1+'Inputs'!$B$11)^(A9-$A$7))+('Inputs'!$B$7*(F9/'Inputs'!$B$16)*G9))</x:f>
        <x:v>0.6641776178069017</x:v>
      </x:c>
      <x:c r="J9" s="24" t="n">
        <x:v>0.25</x:v>
      </x:c>
      <x:c r="K9" s="26" t="n">
        <x:v>8</x:v>
      </x:c>
      <x:c r="L9" s="32" t="n">
        <x:f>('Inputs'!$B$7*(J9/'Inputs'!$B$16)*K9)/(('Inputs'!$B$6*(1-'Inputs'!$B$9*J9)/(1-'Inputs'!$B$9*'Inputs'!$B$16))+('Inputs'!$B$8*(1+'Inputs'!$B$11)^(A9-$A$7))+('Inputs'!$B$7*(J9/'Inputs'!$B$16)*K9))</x:f>
        <x:v>0.7264871531002576</x:v>
      </x:c>
      <x:c r="M9" s="32" t="n">
        <x:f>1-('Inputs'!$B$6*(1-'Inputs'!$B$9*J9)/(1-'Inputs'!$B$9*'Inputs'!$B$16))/(('Inputs'!$B$6*(1-'Inputs'!$B$9*J9)/(1-'Inputs'!$B$9*'Inputs'!$B$16))+('Inputs'!$B$8*(1+'Inputs'!$B$11)^(A9-$A$7))+('Inputs'!$B$7*(J9/'Inputs'!$B$16)*K9))</x:f>
        <x:v>0.8883592428208609</x:v>
      </x:c>
    </x:row>
    <x:row r="10" ht="23" customHeight="1">
      <x:c r="A10" s="2" t="n">
        <x:v>2029</x:v>
      </x:c>
      <x:c r="B10" s="24" t="n">
        <x:v>0.1</x:v>
      </x:c>
      <x:c r="C10" s="26" t="n">
        <x:v>1.8</x:v>
      </x:c>
      <x:c r="D10" s="32" t="n">
        <x:f>('Inputs'!$B$7*(B10/'Inputs'!$B$16)*C10)/(('Inputs'!$B$6*(1-'Inputs'!$B$9*B10)/(1-'Inputs'!$B$9*'Inputs'!$B$16))+('Inputs'!$B$8*(1+'Inputs'!$B$11)^(A10-$A$7))+('Inputs'!$B$7*(B10/'Inputs'!$B$16)*C10))</x:f>
        <x:v>0.18161161559653383</x:v>
      </x:c>
      <x:c r="E10" s="32" t="n">
        <x:f>1-('Inputs'!$B$6*(1-'Inputs'!$B$9*B10)/(1-'Inputs'!$B$9*'Inputs'!$B$16))/(('Inputs'!$B$6*(1-'Inputs'!$B$9*B10)/(1-'Inputs'!$B$9*'Inputs'!$B$16))+('Inputs'!$B$8*(1+'Inputs'!$B$11)^(A10-$A$7))+('Inputs'!$B$7*(B10/'Inputs'!$B$16)*C10))</x:f>
        <x:v>0.6469678073749472</x:v>
      </x:c>
      <x:c r="F10" s="24" t="n">
        <x:v>0.2</x:v>
      </x:c>
      <x:c r="G10" s="26" t="n">
        <x:v>4</x:v>
      </x:c>
      <x:c r="H10" s="32" t="n">
        <x:f>('Inputs'!$B$7*(F10/'Inputs'!$B$16)*G10)/(('Inputs'!$B$6*(1-'Inputs'!$B$9*F10)/(1-'Inputs'!$B$9*'Inputs'!$B$16))+('Inputs'!$B$8*(1+'Inputs'!$B$11)^(A10-$A$7))+('Inputs'!$B$7*(F10/'Inputs'!$B$16)*G10))</x:f>
        <x:v>0.5054475203405683</x:v>
      </x:c>
      <x:c r="I10" s="32" t="n">
        <x:f>1-('Inputs'!$B$6*(1-'Inputs'!$B$9*F10)/(1-'Inputs'!$B$9*'Inputs'!$B$16))/(('Inputs'!$B$6*(1-'Inputs'!$B$9*F10)/(1-'Inputs'!$B$9*'Inputs'!$B$16))+('Inputs'!$B$8*(1+'Inputs'!$B$11)^(A10-$A$7))+('Inputs'!$B$7*(F10/'Inputs'!$B$16)*G10))</x:f>
        <x:v>0.7968548446920956</x:v>
      </x:c>
      <x:c r="J10" s="24" t="n">
        <x:v>0.5</x:v>
      </x:c>
      <x:c r="K10" s="26" t="n">
        <x:v>16</x:v>
      </x:c>
      <x:c r="L10" s="32" t="n">
        <x:f>('Inputs'!$B$7*(J10/'Inputs'!$B$16)*K10)/(('Inputs'!$B$6*(1-'Inputs'!$B$9*J10)/(1-'Inputs'!$B$9*'Inputs'!$B$16))+('Inputs'!$B$8*(1+'Inputs'!$B$11)^(A10-$A$7))+('Inputs'!$B$7*(J10/'Inputs'!$B$16)*K10))</x:f>
        <x:v>0.9197891917559198</x:v>
      </x:c>
      <x:c r="M10" s="32" t="n">
        <x:f>1-('Inputs'!$B$6*(1-'Inputs'!$B$9*J10)/(1-'Inputs'!$B$9*'Inputs'!$B$16))/(('Inputs'!$B$6*(1-'Inputs'!$B$9*J10)/(1-'Inputs'!$B$9*'Inputs'!$B$16))+('Inputs'!$B$8*(1+'Inputs'!$B$11)^(A10-$A$7))+('Inputs'!$B$7*(J10/'Inputs'!$B$16)*K10))</x:f>
        <x:v>0.9728181010987624</x:v>
      </x:c>
    </x:row>
    <x:row r="11" ht="23" customHeight="1">
      <x:c r="A11" s="2" t="n">
        <x:v>2030</x:v>
      </x:c>
      <x:c r="B11" s="24" t="n">
        <x:v>0.16</x:v>
      </x:c>
      <x:c r="C11" s="26" t="n">
        <x:v>2.1</x:v>
      </x:c>
      <x:c r="D11" s="32" t="n">
        <x:f>('Inputs'!$B$7*(B11/'Inputs'!$B$16)*C11)/(('Inputs'!$B$6*(1-'Inputs'!$B$9*B11)/(1-'Inputs'!$B$9*'Inputs'!$B$16))+('Inputs'!$B$8*(1+'Inputs'!$B$11)^(A11-$A$7))+('Inputs'!$B$7*(B11/'Inputs'!$B$16)*C11))</x:f>
        <x:v>0.2931305811857323</x:v>
      </x:c>
      <x:c r="E11" s="32" t="n">
        <x:f>1-('Inputs'!$B$6*(1-'Inputs'!$B$9*B11)/(1-'Inputs'!$B$9*'Inputs'!$B$16))/(('Inputs'!$B$6*(1-'Inputs'!$B$9*B11)/(1-'Inputs'!$B$9*'Inputs'!$B$16))+('Inputs'!$B$8*(1+'Inputs'!$B$11)^(A11-$A$7))+('Inputs'!$B$7*(B11/'Inputs'!$B$16)*C11))</x:f>
        <x:v>0.7095937329251247</x:v>
      </x:c>
      <x:c r="F11" s="24" t="n">
        <x:v>0.34</x:v>
      </x:c>
      <x:c r="G11" s="26" t="n">
        <x:v>5.5</x:v>
      </x:c>
      <x:c r="H11" s="32" t="n">
        <x:f>('Inputs'!$B$7*(F11/'Inputs'!$B$16)*G11)/(('Inputs'!$B$6*(1-'Inputs'!$B$9*F11)/(1-'Inputs'!$B$9*'Inputs'!$B$16))+('Inputs'!$B$8*(1+'Inputs'!$B$11)^(A11-$A$7))+('Inputs'!$B$7*(F11/'Inputs'!$B$16)*G11))</x:f>
        <x:v>0.711248256760141</x:v>
      </x:c>
      <x:c r="I11" s="32" t="n">
        <x:f>1-('Inputs'!$B$6*(1-'Inputs'!$B$9*F11)/(1-'Inputs'!$B$9*'Inputs'!$B$16))/(('Inputs'!$B$6*(1-'Inputs'!$B$9*F11)/(1-'Inputs'!$B$9*'Inputs'!$B$16))+('Inputs'!$B$8*(1+'Inputs'!$B$11)^(A11-$A$7))+('Inputs'!$B$7*(F11/'Inputs'!$B$16)*G11))</x:f>
        <x:v>0.8928141782870213</x:v>
      </x:c>
      <x:c r="J11" s="24" t="n">
        <x:v>0.7</x:v>
      </x:c>
      <x:c r="K11" s="26" t="n">
        <x:v>28</x:v>
      </x:c>
      <x:c r="L11" s="32" t="n">
        <x:f>('Inputs'!$B$7*(J11/'Inputs'!$B$16)*K11)/(('Inputs'!$B$6*(1-'Inputs'!$B$9*J11)/(1-'Inputs'!$B$9*'Inputs'!$B$16))+('Inputs'!$B$8*(1+'Inputs'!$B$11)^(A11-$A$7))+('Inputs'!$B$7*(J11/'Inputs'!$B$16)*K11))</x:f>
        <x:v>0.9675644917040606</x:v>
      </x:c>
      <x:c r="M11" s="32" t="n">
        <x:f>1-('Inputs'!$B$6*(1-'Inputs'!$B$9*J11)/(1-'Inputs'!$B$9*'Inputs'!$B$16))/(('Inputs'!$B$6*(1-'Inputs'!$B$9*J11)/(1-'Inputs'!$B$9*'Inputs'!$B$16))+('Inputs'!$B$8*(1+'Inputs'!$B$11)^(A11-$A$7))+('Inputs'!$B$7*(J11/'Inputs'!$B$16)*K11))</x:f>
        <x:v>0.9911300959728604</x:v>
      </x:c>
    </x:row>
    <x:row r="12" ht="23" customHeight="1">
      <x:c r="A12" s="2" t="n">
        <x:v>2031</x:v>
      </x:c>
      <x:c r="B12" s="24" t="n">
        <x:v>0.23</x:v>
      </x:c>
      <x:c r="C12" s="26" t="n">
        <x:v>2.5</x:v>
      </x:c>
      <x:c r="D12" s="32" t="n">
        <x:f>('Inputs'!$B$7*(B12/'Inputs'!$B$16)*C12)/(('Inputs'!$B$6*(1-'Inputs'!$B$9*B12)/(1-'Inputs'!$B$9*'Inputs'!$B$16))+('Inputs'!$B$8*(1+'Inputs'!$B$11)^(A12-$A$7))+('Inputs'!$B$7*(B12/'Inputs'!$B$16)*C12))</x:f>
        <x:v>0.41603489302069085</x:v>
      </x:c>
      <x:c r="E12" s="32" t="n">
        <x:f>1-('Inputs'!$B$6*(1-'Inputs'!$B$9*B12)/(1-'Inputs'!$B$9*'Inputs'!$B$16))/(('Inputs'!$B$6*(1-'Inputs'!$B$9*B12)/(1-'Inputs'!$B$9*'Inputs'!$B$16))+('Inputs'!$B$8*(1+'Inputs'!$B$11)^(A12-$A$7))+('Inputs'!$B$7*(B12/'Inputs'!$B$16)*C12))</x:f>
        <x:v>0.7735192080929791</x:v>
      </x:c>
      <x:c r="F12" s="24" t="n">
        <x:v>0.47</x:v>
      </x:c>
      <x:c r="G12" s="26" t="n">
        <x:v>7</x:v>
      </x:c>
      <x:c r="H12" s="32" t="n">
        <x:f>('Inputs'!$B$7*(F12/'Inputs'!$B$16)*G12)/(('Inputs'!$B$6*(1-'Inputs'!$B$9*F12)/(1-'Inputs'!$B$9*'Inputs'!$B$16))+('Inputs'!$B$8*(1+'Inputs'!$B$11)^(A12-$A$7))+('Inputs'!$B$7*(F12/'Inputs'!$B$16)*G12))</x:f>
        <x:v>0.8165783614107502</x:v>
      </x:c>
      <x:c r="I12" s="32" t="n">
        <x:f>1-('Inputs'!$B$6*(1-'Inputs'!$B$9*F12)/(1-'Inputs'!$B$9*'Inputs'!$B$16))/(('Inputs'!$B$6*(1-'Inputs'!$B$9*F12)/(1-'Inputs'!$B$9*'Inputs'!$B$16))+('Inputs'!$B$8*(1+'Inputs'!$B$11)^(A12-$A$7))+('Inputs'!$B$7*(F12/'Inputs'!$B$16)*G12))</x:f>
        <x:v>0.9392084519674089</x:v>
      </x:c>
      <x:c r="J12" s="24" t="n">
        <x:v>0.8</x:v>
      </x:c>
      <x:c r="K12" s="26" t="n">
        <x:v>45</x:v>
      </x:c>
      <x:c r="L12" s="32" t="n">
        <x:f>('Inputs'!$B$7*(J12/'Inputs'!$B$16)*K12)/(('Inputs'!$B$6*(1-'Inputs'!$B$9*J12)/(1-'Inputs'!$B$9*'Inputs'!$B$16))+('Inputs'!$B$8*(1+'Inputs'!$B$11)^(A12-$A$7))+('Inputs'!$B$7*(J12/'Inputs'!$B$16)*K12))</x:f>
        <x:v>0.9823883595693307</x:v>
      </x:c>
      <x:c r="M12" s="32" t="n">
        <x:f>1-('Inputs'!$B$6*(1-'Inputs'!$B$9*J12)/(1-'Inputs'!$B$9*'Inputs'!$B$16))/(('Inputs'!$B$6*(1-'Inputs'!$B$9*J12)/(1-'Inputs'!$B$9*'Inputs'!$B$16))+('Inputs'!$B$8*(1+'Inputs'!$B$11)^(A12-$A$7))+('Inputs'!$B$7*(J12/'Inputs'!$B$16)*K12))</x:f>
        <x:v>0.9958710258976294</x:v>
      </x:c>
    </x:row>
    <x:row r="13" ht="23" customHeight="1">
      <x:c r="A13" s="2" t="n">
        <x:v>2032</x:v>
      </x:c>
      <x:c r="B13" s="24" t="n">
        <x:v>0.3</x:v>
      </x:c>
      <x:c r="C13" s="26" t="n">
        <x:v>2.9</x:v>
      </x:c>
      <x:c r="D13" s="32" t="n">
        <x:f>('Inputs'!$B$7*(B13/'Inputs'!$B$16)*C13)/(('Inputs'!$B$6*(1-'Inputs'!$B$9*B13)/(1-'Inputs'!$B$9*'Inputs'!$B$16))+('Inputs'!$B$8*(1+'Inputs'!$B$11)^(A13-$A$7))+('Inputs'!$B$7*(B13/'Inputs'!$B$16)*C13))</x:f>
        <x:v>0.5195490265895499</x:v>
      </x:c>
      <x:c r="E13" s="32" t="n">
        <x:f>1-('Inputs'!$B$6*(1-'Inputs'!$B$9*B13)/(1-'Inputs'!$B$9*'Inputs'!$B$16))/(('Inputs'!$B$6*(1-'Inputs'!$B$9*B13)/(1-'Inputs'!$B$9*'Inputs'!$B$16))+('Inputs'!$B$8*(1+'Inputs'!$B$11)^(A13-$A$7))+('Inputs'!$B$7*(B13/'Inputs'!$B$16)*C13))</x:f>
        <x:v>0.8249305183420119</x:v>
      </x:c>
      <x:c r="F13" s="24" t="n">
        <x:v>0.57</x:v>
      </x:c>
      <x:c r="G13" s="26" t="n">
        <x:v>8.5</x:v>
      </x:c>
      <x:c r="H13" s="32" t="n">
        <x:f>('Inputs'!$B$7*(F13/'Inputs'!$B$16)*G13)/(('Inputs'!$B$6*(1-'Inputs'!$B$9*F13)/(1-'Inputs'!$B$9*'Inputs'!$B$16))+('Inputs'!$B$8*(1+'Inputs'!$B$11)^(A13-$A$7))+('Inputs'!$B$7*(F13/'Inputs'!$B$16)*G13))</x:f>
        <x:v>0.8693811643400209</x:v>
      </x:c>
      <x:c r="I13" s="32" t="n">
        <x:f>1-('Inputs'!$B$6*(1-'Inputs'!$B$9*F13)/(1-'Inputs'!$B$9*'Inputs'!$B$16))/(('Inputs'!$B$6*(1-'Inputs'!$B$9*F13)/(1-'Inputs'!$B$9*'Inputs'!$B$16))+('Inputs'!$B$8*(1+'Inputs'!$B$11)^(A13-$A$7))+('Inputs'!$B$7*(F13/'Inputs'!$B$16)*G13))</x:f>
        <x:v>0.9611408410346842</x:v>
      </x:c>
      <x:c r="J13" s="24" t="n">
        <x:v>0.86</x:v>
      </x:c>
      <x:c r="K13" s="26" t="n">
        <x:v>65</x:v>
      </x:c>
      <x:c r="L13" s="32" t="n">
        <x:f>('Inputs'!$B$7*(J13/'Inputs'!$B$16)*K13)/(('Inputs'!$B$6*(1-'Inputs'!$B$9*J13)/(1-'Inputs'!$B$9*'Inputs'!$B$16))+('Inputs'!$B$8*(1+'Inputs'!$B$11)^(A13-$A$7))+('Inputs'!$B$7*(J13/'Inputs'!$B$16)*K13))</x:f>
        <x:v>0.9885816882053009</x:v>
      </x:c>
      <x:c r="M13" s="32" t="n">
        <x:f>1-('Inputs'!$B$6*(1-'Inputs'!$B$9*J13)/(1-'Inputs'!$B$9*'Inputs'!$B$16))/(('Inputs'!$B$6*(1-'Inputs'!$B$9*J13)/(1-'Inputs'!$B$9*'Inputs'!$B$16))+('Inputs'!$B$8*(1+'Inputs'!$B$11)^(A13-$A$7))+('Inputs'!$B$7*(J13/'Inputs'!$B$16)*K13))</x:f>
        <x:v>0.9976251807132303</x:v>
      </x:c>
    </x:row>
    <x:row r="14" ht="23" customHeight="1">
      <x:c r="A14" s="2" t="n">
        <x:v>2033</x:v>
      </x:c>
      <x:c r="B14" s="24" t="n">
        <x:v>0.37</x:v>
      </x:c>
      <x:c r="C14" s="26" t="n">
        <x:v>3.3</x:v>
      </x:c>
      <x:c r="D14" s="32" t="n">
        <x:f>('Inputs'!$B$7*(B14/'Inputs'!$B$16)*C14)/(('Inputs'!$B$6*(1-'Inputs'!$B$9*B14)/(1-'Inputs'!$B$9*'Inputs'!$B$16))+('Inputs'!$B$8*(1+'Inputs'!$B$11)^(A14-$A$7))+('Inputs'!$B$7*(B14/'Inputs'!$B$16)*C14))</x:f>
        <x:v>0.6033896646084385</x:v>
      </x:c>
      <x:c r="E14" s="32" t="n">
        <x:f>1-('Inputs'!$B$6*(1-'Inputs'!$B$9*B14)/(1-'Inputs'!$B$9*'Inputs'!$B$16))/(('Inputs'!$B$6*(1-'Inputs'!$B$9*B14)/(1-'Inputs'!$B$9*'Inputs'!$B$16))+('Inputs'!$B$8*(1+'Inputs'!$B$11)^(A14-$A$7))+('Inputs'!$B$7*(B14/'Inputs'!$B$16)*C14))</x:f>
        <x:v>0.8649416265920433</x:v>
      </x:c>
      <x:c r="F14" s="24" t="n">
        <x:v>0.65</x:v>
      </x:c>
      <x:c r="G14" s="26" t="n">
        <x:v>10</x:v>
      </x:c>
      <x:c r="H14" s="32" t="n">
        <x:f>('Inputs'!$B$7*(F14/'Inputs'!$B$16)*G14)/(('Inputs'!$B$6*(1-'Inputs'!$B$9*F14)/(1-'Inputs'!$B$9*'Inputs'!$B$16))+('Inputs'!$B$8*(1+'Inputs'!$B$11)^(A14-$A$7))+('Inputs'!$B$7*(F14/'Inputs'!$B$16)*G14))</x:f>
        <x:v>0.89988672265436</x:v>
      </x:c>
      <x:c r="I14" s="32" t="n">
        <x:f>1-('Inputs'!$B$6*(1-'Inputs'!$B$9*F14)/(1-'Inputs'!$B$9*'Inputs'!$B$16))/(('Inputs'!$B$6*(1-'Inputs'!$B$9*F14)/(1-'Inputs'!$B$9*'Inputs'!$B$16))+('Inputs'!$B$8*(1+'Inputs'!$B$11)^(A14-$A$7))+('Inputs'!$B$7*(F14/'Inputs'!$B$16)*G14))</x:f>
        <x:v>0.9731607844829755</x:v>
      </x:c>
      <x:c r="J14" s="24" t="n">
        <x:v>0.9</x:v>
      </x:c>
      <x:c r="K14" s="26" t="n">
        <x:v>90</x:v>
      </x:c>
      <x:c r="L14" s="32" t="n">
        <x:f>('Inputs'!$B$7*(J14/'Inputs'!$B$16)*K14)/(('Inputs'!$B$6*(1-'Inputs'!$B$9*J14)/(1-'Inputs'!$B$9*'Inputs'!$B$16))+('Inputs'!$B$8*(1+'Inputs'!$B$11)^(A14-$A$7))+('Inputs'!$B$7*(J14/'Inputs'!$B$16)*K14))</x:f>
        <x:v>0.9920123921615736</x:v>
      </x:c>
      <x:c r="M14" s="32" t="n">
        <x:f>1-('Inputs'!$B$6*(1-'Inputs'!$B$9*J14)/(1-'Inputs'!$B$9*'Inputs'!$B$16))/(('Inputs'!$B$6*(1-'Inputs'!$B$9*J14)/(1-'Inputs'!$B$9*'Inputs'!$B$16))+('Inputs'!$B$8*(1+'Inputs'!$B$11)^(A14-$A$7))+('Inputs'!$B$7*(J14/'Inputs'!$B$16)*K14))</x:f>
        <x:v>0.9984943747134394</x:v>
      </x:c>
    </x:row>
    <x:row r="15" ht="23" customHeight="1">
      <x:c r="A15" s="2" t="n">
        <x:v>2034</x:v>
      </x:c>
      <x:c r="B15" s="24" t="n">
        <x:v>0.44</x:v>
      </x:c>
      <x:c r="C15" s="26" t="n">
        <x:v>3.7</x:v>
      </x:c>
      <x:c r="D15" s="32" t="n">
        <x:f>('Inputs'!$B$7*(B15/'Inputs'!$B$16)*C15)/(('Inputs'!$B$6*(1-'Inputs'!$B$9*B15)/(1-'Inputs'!$B$9*'Inputs'!$B$16))+('Inputs'!$B$8*(1+'Inputs'!$B$11)^(A15-$A$7))+('Inputs'!$B$7*(B15/'Inputs'!$B$16)*C15))</x:f>
        <x:v>0.6701703228116093</x:v>
      </x:c>
      <x:c r="E15" s="32" t="n">
        <x:f>1-('Inputs'!$B$6*(1-'Inputs'!$B$9*B15)/(1-'Inputs'!$B$9*'Inputs'!$B$16))/(('Inputs'!$B$6*(1-'Inputs'!$B$9*B15)/(1-'Inputs'!$B$9*'Inputs'!$B$16))+('Inputs'!$B$8*(1+'Inputs'!$B$11)^(A15-$A$7))+('Inputs'!$B$7*(B15/'Inputs'!$B$16)*C15))</x:f>
        <x:v>0.8956705171306089</x:v>
      </x:c>
      <x:c r="F15" s="24" t="n">
        <x:v>0.71</x:v>
      </x:c>
      <x:c r="G15" s="26" t="n">
        <x:v>11.5</x:v>
      </x:c>
      <x:c r="H15" s="32" t="n">
        <x:f>('Inputs'!$B$7*(F15/'Inputs'!$B$16)*G15)/(('Inputs'!$B$6*(1-'Inputs'!$B$9*F15)/(1-'Inputs'!$B$9*'Inputs'!$B$16))+('Inputs'!$B$8*(1+'Inputs'!$B$11)^(A15-$A$7))+('Inputs'!$B$7*(F15/'Inputs'!$B$16)*G15))</x:f>
        <x:v>0.9184855486964588</x:v>
      </x:c>
      <x:c r="I15" s="32" t="n">
        <x:f>1-('Inputs'!$B$6*(1-'Inputs'!$B$9*F15)/(1-'Inputs'!$B$9*'Inputs'!$B$16))/(('Inputs'!$B$6*(1-'Inputs'!$B$9*F15)/(1-'Inputs'!$B$9*'Inputs'!$B$16))+('Inputs'!$B$8*(1+'Inputs'!$B$11)^(A15-$A$7))+('Inputs'!$B$7*(F15/'Inputs'!$B$16)*G15))</x:f>
        <x:v>0.9801070489378569</x:v>
      </x:c>
      <x:c r="J15" s="24" t="n">
        <x:v>0.92</x:v>
      </x:c>
      <x:c r="K15" s="26" t="n">
        <x:v>120</x:v>
      </x:c>
      <x:c r="L15" s="32" t="n">
        <x:f>('Inputs'!$B$7*(J15/'Inputs'!$B$16)*K15)/(('Inputs'!$B$6*(1-'Inputs'!$B$9*J15)/(1-'Inputs'!$B$9*'Inputs'!$B$16))+('Inputs'!$B$8*(1+'Inputs'!$B$11)^(A15-$A$7))+('Inputs'!$B$7*(J15/'Inputs'!$B$16)*K15))</x:f>
        <x:v>0.9940120127430341</x:v>
      </x:c>
      <x:c r="M15" s="32" t="n">
        <x:f>1-('Inputs'!$B$6*(1-'Inputs'!$B$9*J15)/(1-'Inputs'!$B$9*'Inputs'!$B$16))/(('Inputs'!$B$6*(1-'Inputs'!$B$9*J15)/(1-'Inputs'!$B$9*'Inputs'!$B$16))+('Inputs'!$B$8*(1+'Inputs'!$B$11)^(A15-$A$7))+('Inputs'!$B$7*(J15/'Inputs'!$B$16)*K15))</x:f>
        <x:v>0.998944190138974</x:v>
      </x:c>
    </x:row>
    <x:row r="16" ht="23" customHeight="1">
      <x:c r="A16" s="2" t="n">
        <x:v>2035</x:v>
      </x:c>
      <x:c r="B16" s="24" t="n">
        <x:v>0.5</x:v>
      </x:c>
      <x:c r="C16" s="26" t="n">
        <x:v>4.1</x:v>
      </x:c>
      <x:c r="D16" s="32" t="n">
        <x:f>('Inputs'!$B$7*(B16/'Inputs'!$B$16)*C16)/(('Inputs'!$B$6*(1-'Inputs'!$B$9*B16)/(1-'Inputs'!$B$9*'Inputs'!$B$16))+('Inputs'!$B$8*(1+'Inputs'!$B$11)^(A16-$A$7))+('Inputs'!$B$7*(B16/'Inputs'!$B$16)*C16))</x:f>
        <x:v>0.7184452343215101</x:v>
      </x:c>
      <x:c r="E16" s="32" t="n">
        <x:f>1-('Inputs'!$B$6*(1-'Inputs'!$B$9*B16)/(1-'Inputs'!$B$9*'Inputs'!$B$16))/(('Inputs'!$B$6*(1-'Inputs'!$B$9*B16)/(1-'Inputs'!$B$9*'Inputs'!$B$16))+('Inputs'!$B$8*(1+'Inputs'!$B$11)^(A16-$A$7))+('Inputs'!$B$7*(B16/'Inputs'!$B$16)*C16))</x:f>
        <x:v>0.9171445109360775</x:v>
      </x:c>
      <x:c r="F16" s="24" t="n">
        <x:v>0.75</x:v>
      </x:c>
      <x:c r="G16" s="26" t="n">
        <x:v>13</x:v>
      </x:c>
      <x:c r="H16" s="32" t="n">
        <x:f>('Inputs'!$B$7*(F16/'Inputs'!$B$16)*G16)/(('Inputs'!$B$6*(1-'Inputs'!$B$9*F16)/(1-'Inputs'!$B$9*'Inputs'!$B$16))+('Inputs'!$B$8*(1+'Inputs'!$B$11)^(A16-$A$7))+('Inputs'!$B$7*(F16/'Inputs'!$B$16)*G16))</x:f>
        <x:v>0.930125335225334</x:v>
      </x:c>
      <x:c r="I16" s="32" t="n">
        <x:f>1-('Inputs'!$B$6*(1-'Inputs'!$B$9*F16)/(1-'Inputs'!$B$9*'Inputs'!$B$16))/(('Inputs'!$B$6*(1-'Inputs'!$B$9*F16)/(1-'Inputs'!$B$9*'Inputs'!$B$16))+('Inputs'!$B$8*(1+'Inputs'!$B$11)^(A16-$A$7))+('Inputs'!$B$7*(F16/'Inputs'!$B$16)*G16))</x:f>
        <x:v>0.9842123904819102</x:v>
      </x:c>
      <x:c r="J16" s="24" t="n">
        <x:v>0.93</x:v>
      </x:c>
      <x:c r="K16" s="26" t="n">
        <x:v>150</x:v>
      </x:c>
      <x:c r="L16" s="32" t="n">
        <x:f>('Inputs'!$B$7*(J16/'Inputs'!$B$16)*K16)/(('Inputs'!$B$6*(1-'Inputs'!$B$9*J16)/(1-'Inputs'!$B$9*'Inputs'!$B$16))+('Inputs'!$B$8*(1+'Inputs'!$B$11)^(A16-$A$7))+('Inputs'!$B$7*(J16/'Inputs'!$B$16)*K16))</x:f>
        <x:v>0.995139213205988</x:v>
      </x:c>
      <x:c r="M16" s="32" t="n">
        <x:f>1-('Inputs'!$B$6*(1-'Inputs'!$B$9*J16)/(1-'Inputs'!$B$9*'Inputs'!$B$16))/(('Inputs'!$B$6*(1-'Inputs'!$B$9*J16)/(1-'Inputs'!$B$9*'Inputs'!$B$16))+('Inputs'!$B$8*(1+'Inputs'!$B$11)^(A16-$A$7))+('Inputs'!$B$7*(J16/'Inputs'!$B$16)*K16))</x:f>
        <x:v>0.9991837250448206</x:v>
      </x:c>
    </x:row>
    <x:row r="17" ht="23" customHeight="1">
      <x:c r="A17" s="2" t="n">
        <x:v>2036</x:v>
      </x:c>
      <x:c r="B17" s="24" t="n">
        <x:v>0.55</x:v>
      </x:c>
      <x:c r="C17" s="26" t="n">
        <x:v>4.5</x:v>
      </x:c>
      <x:c r="D17" s="32" t="n">
        <x:f>('Inputs'!$B$7*(B17/'Inputs'!$B$16)*C17)/(('Inputs'!$B$6*(1-'Inputs'!$B$9*B17)/(1-'Inputs'!$B$9*'Inputs'!$B$16))+('Inputs'!$B$8*(1+'Inputs'!$B$11)^(A17-$A$7))+('Inputs'!$B$7*(B17/'Inputs'!$B$16)*C17))</x:f>
        <x:v>0.7536443305589734</x:v>
      </x:c>
      <x:c r="E17" s="32" t="n">
        <x:f>1-('Inputs'!$B$6*(1-'Inputs'!$B$9*B17)/(1-'Inputs'!$B$9*'Inputs'!$B$16))/(('Inputs'!$B$6*(1-'Inputs'!$B$9*B17)/(1-'Inputs'!$B$9*'Inputs'!$B$16))+('Inputs'!$B$8*(1+'Inputs'!$B$11)^(A17-$A$7))+('Inputs'!$B$7*(B17/'Inputs'!$B$16)*C17))</x:f>
        <x:v>0.9323293162528801</x:v>
      </x:c>
      <x:c r="F17" s="24" t="n">
        <x:v>0.78</x:v>
      </x:c>
      <x:c r="G17" s="26" t="n">
        <x:v>14.5</x:v>
      </x:c>
      <x:c r="H17" s="32" t="n">
        <x:f>('Inputs'!$B$7*(F17/'Inputs'!$B$16)*G17)/(('Inputs'!$B$6*(1-'Inputs'!$B$9*F17)/(1-'Inputs'!$B$9*'Inputs'!$B$16))+('Inputs'!$B$8*(1+'Inputs'!$B$11)^(A17-$A$7))+('Inputs'!$B$7*(F17/'Inputs'!$B$16)*G17))</x:f>
        <x:v>0.938294020755642</x:v>
      </x:c>
      <x:c r="I17" s="32" t="n">
        <x:f>1-('Inputs'!$B$6*(1-'Inputs'!$B$9*F17)/(1-'Inputs'!$B$9*'Inputs'!$B$16))/(('Inputs'!$B$6*(1-'Inputs'!$B$9*F17)/(1-'Inputs'!$B$9*'Inputs'!$B$16))+('Inputs'!$B$8*(1+'Inputs'!$B$11)^(A17-$A$7))+('Inputs'!$B$7*(F17/'Inputs'!$B$16)*G17))</x:f>
        <x:v>0.9869765543749935</x:v>
      </x:c>
      <x:c r="J17" s="24" t="n">
        <x:v>0.94</x:v>
      </x:c>
      <x:c r="K17" s="26" t="n">
        <x:v>180</x:v>
      </x:c>
      <x:c r="L17" s="32" t="n">
        <x:f>('Inputs'!$B$7*(J17/'Inputs'!$B$16)*K17)/(('Inputs'!$B$6*(1-'Inputs'!$B$9*J17)/(1-'Inputs'!$B$9*'Inputs'!$B$16))+('Inputs'!$B$8*(1+'Inputs'!$B$11)^(A17-$A$7))+('Inputs'!$B$7*(J17/'Inputs'!$B$16)*K17))</x:f>
        <x:v>0.9958893160423657</x:v>
      </x:c>
      <x:c r="M17" s="32" t="n">
        <x:f>1-('Inputs'!$B$6*(1-'Inputs'!$B$9*J17)/(1-'Inputs'!$B$9*'Inputs'!$B$16))/(('Inputs'!$B$6*(1-'Inputs'!$B$9*J17)/(1-'Inputs'!$B$9*'Inputs'!$B$16))+('Inputs'!$B$8*(1+'Inputs'!$B$11)^(A17-$A$7))+('Inputs'!$B$7*(J17/'Inputs'!$B$16)*K17))</x:f>
        <x:v>0.9993431984166499</x:v>
      </x:c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</x:sheetData>
  <x:mergeCells>
    <x:mergeCell ref="A1:M2"/>
    <x:mergeCell ref="A3:M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36" hidden="0" customWidth="1"/>
  </x:cols>
  <x:sheetData>
    <x:row r="1" ht="23" customHeight="1">
      <x:c r="A1" s="6" t="str">
        <x:v>Baseline uncertainty matters</x:v>
      </x:c>
      <x:c r="B1" s="6"/>
      <x:c r="C1" s="6"/>
      <x:c r="D1" s="6"/>
      <x:c r="E1" s="6"/>
      <x:c r="F1" s="6"/>
    </x:row>
    <x:row r="2" ht="23" customHeight="1">
      <x:c r="A2" s="6"/>
      <x:c r="B2" s="6"/>
      <x:c r="C2" s="6"/>
      <x:c r="D2" s="6"/>
      <x:c r="E2" s="6"/>
      <x:c r="F2" s="6"/>
    </x:row>
    <x:row r="3" ht="23" customHeight="1">
      <x:c r="A3" s="12" t="str">
        <x:v>Hold the planning adoption/workload path fixed, but vary the assumed 2026 task-agent share. Human baseline remains 47%; other automation is the residual.</x:v>
      </x:c>
      <x:c r="B3" s="12"/>
      <x:c r="C3" s="12"/>
      <x:c r="D3" s="12"/>
      <x:c r="E3" s="12"/>
      <x:c r="F3" s="12"/>
    </x:row>
    <x:row r="4" ht="23" customHeight="1">
      <x:c r="A4" s="12"/>
      <x:c r="B4" s="12"/>
      <x:c r="C4" s="12"/>
      <x:c r="D4" s="12"/>
      <x:c r="E4" s="12"/>
      <x:c r="F4" s="12"/>
    </x:row>
    <x:row r="5" ht="23" customHeight="1">
      <x:c r="A5" s="2"/>
      <x:c r="B5" s="2"/>
      <x:c r="C5" s="2"/>
      <x:c r="D5" s="2"/>
      <x:c r="E5" s="2"/>
      <x:c r="F5" s="2"/>
    </x:row>
    <x:row r="6" ht="58" customHeight="1">
      <x:c r="A6" s="20" t="str">
        <x:v>Assumed task share, 2026</x:v>
      </x:c>
      <x:c r="B6" s="20" t="str">
        <x:v>Human share, 2036</x:v>
      </x:c>
      <x:c r="C6" s="20" t="str">
        <x:v>Other auto share, 2036</x:v>
      </x:c>
      <x:c r="D6" s="20" t="str">
        <x:v>Task share, 2036</x:v>
      </x:c>
      <x:c r="E6" s="20" t="str">
        <x:v>All auto, 2036</x:v>
      </x:c>
      <x:c r="F6" s="20" t="str">
        <x:v>Scenario meaning</x:v>
      </x:c>
    </x:row>
    <x:row r="7" ht="23" customHeight="1">
      <x:c r="A7" s="32" t="n">
        <x:v>0.0025</x:v>
      </x:c>
      <x:c r="B7" s="32" t="n">
        <x:f>('Inputs'!$B$6*(1-'Inputs'!$B$9*'Inputs'!$B$26)/(1-'Inputs'!$B$9*'Inputs'!$B$16))/('Inputs'!$B$6*(1-'Inputs'!$B$9*'Inputs'!$B$26)/(1-'Inputs'!$B$9*'Inputs'!$B$16)+(100-'Inputs'!$B$6-A7*100)*(1+'Inputs'!$B$11)^('Inputs'!$A$26-'Inputs'!$A$16)+A7*100*('Inputs'!$B$26/'Inputs'!$B$16)*'Inputs'!$G$26)</x:f>
        <x:v>0.03008399427351629</x:v>
      </x:c>
      <x:c r="C7" s="32" t="n">
        <x:f>((100-'Inputs'!$B$6-A7*100)*(1+'Inputs'!$B$11)^('Inputs'!$A$26-'Inputs'!$A$16))/('Inputs'!$B$6*(1-'Inputs'!$B$9*'Inputs'!$B$26)/(1-'Inputs'!$B$9*'Inputs'!$B$16)+(100-'Inputs'!$B$6-A7*100)*(1+'Inputs'!$B$11)^('Inputs'!$A$26-'Inputs'!$A$16)+A7*100*('Inputs'!$B$26/'Inputs'!$B$16)*'Inputs'!$G$26)</x:f>
        <x:v>0.12296719208812887</x:v>
      </x:c>
      <x:c r="D7" s="32" t="n">
        <x:f>(A7*100*('Inputs'!$B$26/'Inputs'!$B$16)*'Inputs'!$G$26)/('Inputs'!$B$6*(1-'Inputs'!$B$9*'Inputs'!$B$26)/(1-'Inputs'!$B$9*'Inputs'!$B$16)+(100-'Inputs'!$B$6-A7*100)*(1+'Inputs'!$B$11)^('Inputs'!$A$26-'Inputs'!$A$16)+A7*100*('Inputs'!$B$26/'Inputs'!$B$16)*'Inputs'!$G$26)</x:f>
        <x:v>0.846948813638355</x:v>
      </x:c>
      <x:c r="E7" s="32" t="n">
        <x:f>1-B7</x:f>
        <x:v>0.9699160057264837</x:v>
      </x:c>
      <x:c r="F7" s="10" t="str">
        <x:v>Lower initial agent prevalence</x:v>
      </x:c>
    </x:row>
    <x:row r="8" ht="23" customHeight="1">
      <x:c r="A8" s="32" t="n">
        <x:v>0.01</x:v>
      </x:c>
      <x:c r="B8" s="32" t="n">
        <x:f>('Inputs'!$B$6*(1-'Inputs'!$B$9*'Inputs'!$B$26)/(1-'Inputs'!$B$9*'Inputs'!$B$16))/('Inputs'!$B$6*(1-'Inputs'!$B$9*'Inputs'!$B$26)/(1-'Inputs'!$B$9*'Inputs'!$B$16)+(100-'Inputs'!$B$6-A8*100)*(1+'Inputs'!$B$11)^('Inputs'!$A$26-'Inputs'!$A$16)+A8*100*('Inputs'!$B$26/'Inputs'!$B$16)*'Inputs'!$G$26)</x:f>
        <x:v>0.008500469184427137</x:v>
      </x:c>
      <x:c r="C8" s="32" t="n">
        <x:f>((100-'Inputs'!$B$6-A8*100)*(1+'Inputs'!$B$11)^('Inputs'!$A$26-'Inputs'!$A$16))/('Inputs'!$B$6*(1-'Inputs'!$B$9*'Inputs'!$B$26)/(1-'Inputs'!$B$9*'Inputs'!$B$16)+(100-'Inputs'!$B$6-A8*100)*(1+'Inputs'!$B$11)^('Inputs'!$A$26-'Inputs'!$A$16)+A8*100*('Inputs'!$B$26/'Inputs'!$B$16)*'Inputs'!$G$26)</x:f>
        <x:v>0.034251337551844105</x:v>
      </x:c>
      <x:c r="D8" s="32" t="n">
        <x:f>(A8*100*('Inputs'!$B$26/'Inputs'!$B$16)*'Inputs'!$G$26)/('Inputs'!$B$6*(1-'Inputs'!$B$9*'Inputs'!$B$26)/(1-'Inputs'!$B$9*'Inputs'!$B$16)+(100-'Inputs'!$B$6-A8*100)*(1+'Inputs'!$B$11)^('Inputs'!$A$26-'Inputs'!$A$16)+A8*100*('Inputs'!$B$26/'Inputs'!$B$16)*'Inputs'!$G$26)</x:f>
        <x:v>0.9572481932637288</x:v>
      </x:c>
      <x:c r="E8" s="32" t="n">
        <x:f>1-B8</x:f>
        <x:v>0.9914995308155728</x:v>
      </x:c>
      <x:c r="F8" s="10" t="str">
        <x:v>Planning normalization</x:v>
      </x:c>
    </x:row>
    <x:row r="9" ht="23" customHeight="1">
      <x:c r="A9" s="32" t="n">
        <x:v>0.03</x:v>
      </x:c>
      <x:c r="B9" s="32" t="n">
        <x:f>('Inputs'!$B$6*(1-'Inputs'!$B$9*'Inputs'!$B$26)/(1-'Inputs'!$B$9*'Inputs'!$B$16))/('Inputs'!$B$6*(1-'Inputs'!$B$9*'Inputs'!$B$26)/(1-'Inputs'!$B$9*'Inputs'!$B$16)+(100-'Inputs'!$B$6-A9*100)*(1+'Inputs'!$B$11)^('Inputs'!$A$26-'Inputs'!$A$16)+A9*100*('Inputs'!$B$26/'Inputs'!$B$16)*'Inputs'!$G$26)</x:f>
        <x:v>0.002917935734296589</x:v>
      </x:c>
      <x:c r="C9" s="32" t="n">
        <x:f>((100-'Inputs'!$B$6-A9*100)*(1+'Inputs'!$B$11)^('Inputs'!$A$26-'Inputs'!$A$16))/('Inputs'!$B$6*(1-'Inputs'!$B$9*'Inputs'!$B$26)/(1-'Inputs'!$B$9*'Inputs'!$B$16)+(100-'Inputs'!$B$6-A9*100)*(1+'Inputs'!$B$11)^('Inputs'!$A$26-'Inputs'!$A$16)+A9*100*('Inputs'!$B$26/'Inputs'!$B$16)*'Inputs'!$G$26)</x:f>
        <x:v>0.011305168033126894</x:v>
      </x:c>
      <x:c r="D9" s="32" t="n">
        <x:f>(A9*100*('Inputs'!$B$26/'Inputs'!$B$16)*'Inputs'!$G$26)/('Inputs'!$B$6*(1-'Inputs'!$B$9*'Inputs'!$B$26)/(1-'Inputs'!$B$9*'Inputs'!$B$16)+(100-'Inputs'!$B$6-A9*100)*(1+'Inputs'!$B$11)^('Inputs'!$A$26-'Inputs'!$A$16)+A9*100*('Inputs'!$B$26/'Inputs'!$B$16)*'Inputs'!$G$26)</x:f>
        <x:v>0.9857768962325766</x:v>
      </x:c>
      <x:c r="E9" s="32" t="n">
        <x:f>1-B9</x:f>
        <x:v>0.9970820642657034</x:v>
      </x:c>
      <x:c r="F9" s="10" t="str">
        <x:v>Higher initial agent prevalence</x:v>
      </x:c>
    </x:row>
    <x:row r="10" ht="23" customHeight="1">
      <x:c r="A10" s="2"/>
      <x:c r="B10" s="2"/>
      <x:c r="C10" s="2"/>
      <x:c r="D10" s="2"/>
      <x:c r="E10" s="2"/>
      <x:c r="F10" s="2"/>
    </x:row>
    <x:row r="11" ht="23" customHeight="1">
      <x:c r="A11" s="2"/>
      <x:c r="B11" s="2"/>
      <x:c r="C11" s="2"/>
      <x:c r="D11" s="2"/>
      <x:c r="E11" s="2"/>
      <x:c r="F11" s="2"/>
    </x:row>
    <x:row r="12" ht="23" customHeight="1">
      <x:c r="A12" s="2"/>
      <x:c r="B12" s="2"/>
      <x:c r="C12" s="2"/>
      <x:c r="D12" s="2"/>
      <x:c r="E12" s="2"/>
      <x:c r="F12" s="2"/>
    </x:row>
    <x:row r="13" ht="23" customHeight="1">
      <x:c r="A13" s="10" t="str">
        <x:v>Efficiency sensitivity: identical adoption and delegated work, different external requests per worker. Lower traffic can coexist with the same economic delegation.</x:v>
      </x:c>
      <x:c r="B13" s="10"/>
      <x:c r="C13" s="10"/>
      <x:c r="D13" s="10"/>
      <x:c r="E13" s="10"/>
      <x:c r="F13" s="10"/>
    </x:row>
    <x:row r="14" ht="23" customHeight="1">
      <x:c r="A14" s="10"/>
      <x:c r="B14" s="10"/>
      <x:c r="C14" s="10"/>
      <x:c r="D14" s="10"/>
      <x:c r="E14" s="10"/>
      <x:c r="F14" s="10"/>
    </x:row>
    <x:row r="15" ht="23" customHeight="1">
      <x:c r="A15" s="2"/>
      <x:c r="B15" s="2"/>
      <x:c r="C15" s="2"/>
      <x:c r="D15" s="2"/>
      <x:c r="E15" s="2"/>
      <x:c r="F15" s="2"/>
    </x:row>
    <x:row r="16" ht="58" customHeight="1">
      <x:c r="A16" s="20" t="str">
        <x:v>2036 requests/worker index</x:v>
      </x:c>
      <x:c r="B16" s="20" t="str">
        <x:v>Human share, 2036</x:v>
      </x:c>
      <x:c r="C16" s="20" t="str">
        <x:v>Other auto share, 2036</x:v>
      </x:c>
      <x:c r="D16" s="20" t="str">
        <x:v>Task share, 2036</x:v>
      </x:c>
      <x:c r="E16" s="20" t="str">
        <x:v>All auto, 2036</x:v>
      </x:c>
      <x:c r="F16" s="20" t="str">
        <x:v>Interpretation</x:v>
      </x:c>
    </x:row>
    <x:row r="17" ht="23" customHeight="1">
      <x:c r="A17" s="26" t="n">
        <x:v>0.05</x:v>
      </x:c>
      <x:c r="B17" s="32" t="n">
        <x:f>('Inputs'!$B$6*(1-'Inputs'!$B$9*'Inputs'!$B$26)/(1-'Inputs'!$B$9*'Inputs'!$B$16))/('Inputs'!$B$6*(1-'Inputs'!$B$9*'Inputs'!$B$26)/(1-'Inputs'!$B$9*'Inputs'!$B$16)+'Inputs'!$B$8*(1+'Inputs'!$B$11)^('Inputs'!$A$26-'Inputs'!$A$16)+'Inputs'!$B$7*('Inputs'!$B$26/'Inputs'!$B$16)*'Inputs'!$G$26*(A17/'Inputs'!$E$26))</x:f>
        <x:v>0.06138558850055814</x:v>
      </x:c>
      <x:c r="C17" s="32" t="n">
        <x:f>('Inputs'!$B$8*(1+'Inputs'!$B$11)^('Inputs'!$A$26-'Inputs'!$A$16))/('Inputs'!$B$6*(1-'Inputs'!$B$9*'Inputs'!$B$26)/(1-'Inputs'!$B$9*'Inputs'!$B$16)+'Inputs'!$B$8*(1+'Inputs'!$B$11)^('Inputs'!$A$26-'Inputs'!$A$16)+'Inputs'!$B$7*('Inputs'!$B$26/'Inputs'!$B$16)*'Inputs'!$G$26*(A17/'Inputs'!$E$26))</x:f>
        <x:v>0.24734381913919154</x:v>
      </x:c>
      <x:c r="D17" s="32" t="n">
        <x:f>('Inputs'!$B$7*('Inputs'!$B$26/'Inputs'!$B$16)*'Inputs'!$G$26*(A17/'Inputs'!$E$26))/('Inputs'!$B$6*(1-'Inputs'!$B$9*'Inputs'!$B$26)/(1-'Inputs'!$B$9*'Inputs'!$B$16)+'Inputs'!$B$8*(1+'Inputs'!$B$11)^('Inputs'!$A$26-'Inputs'!$A$16)+'Inputs'!$B$7*('Inputs'!$B$26/'Inputs'!$B$16)*'Inputs'!$G$26*(A17/'Inputs'!$E$26))</x:f>
        <x:v>0.6912705923602503</x:v>
      </x:c>
      <x:c r="E17" s="32" t="n">
        <x:f>1-B17</x:f>
        <x:v>0.9386144114994419</x:v>
      </x:c>
      <x:c r="F17" s="10" t="str">
        <x:v>95% fewer requests per worker</x:v>
      </x:c>
    </x:row>
    <x:row r="18" ht="23" customHeight="1">
      <x:c r="A18" s="26" t="n">
        <x:v>0.5</x:v>
      </x:c>
      <x:c r="B18" s="32" t="n">
        <x:f>('Inputs'!$B$6*(1-'Inputs'!$B$9*'Inputs'!$B$26)/(1-'Inputs'!$B$9*'Inputs'!$B$16))/('Inputs'!$B$6*(1-'Inputs'!$B$9*'Inputs'!$B$26)/(1-'Inputs'!$B$9*'Inputs'!$B$16)+'Inputs'!$B$8*(1+'Inputs'!$B$11)^('Inputs'!$A$26-'Inputs'!$A$16)+'Inputs'!$B$7*('Inputs'!$B$26/'Inputs'!$B$16)*'Inputs'!$G$26*(A18/'Inputs'!$E$26))</x:f>
        <x:v>0.008500469184427137</x:v>
      </x:c>
      <x:c r="C18" s="32" t="n">
        <x:f>('Inputs'!$B$8*(1+'Inputs'!$B$11)^('Inputs'!$A$26-'Inputs'!$A$16))/('Inputs'!$B$6*(1-'Inputs'!$B$9*'Inputs'!$B$26)/(1-'Inputs'!$B$9*'Inputs'!$B$16)+'Inputs'!$B$8*(1+'Inputs'!$B$11)^('Inputs'!$A$26-'Inputs'!$A$16)+'Inputs'!$B$7*('Inputs'!$B$26/'Inputs'!$B$16)*'Inputs'!$G$26*(A18/'Inputs'!$E$26))</x:f>
        <x:v>0.034251337551844105</x:v>
      </x:c>
      <x:c r="D18" s="32" t="n">
        <x:f>('Inputs'!$B$7*('Inputs'!$B$26/'Inputs'!$B$16)*'Inputs'!$G$26*(A18/'Inputs'!$E$26))/('Inputs'!$B$6*(1-'Inputs'!$B$9*'Inputs'!$B$26)/(1-'Inputs'!$B$9*'Inputs'!$B$16)+'Inputs'!$B$8*(1+'Inputs'!$B$11)^('Inputs'!$A$26-'Inputs'!$A$16)+'Inputs'!$B$7*('Inputs'!$B$26/'Inputs'!$B$16)*'Inputs'!$G$26*(A18/'Inputs'!$E$26))</x:f>
        <x:v>0.9572481932637288</x:v>
      </x:c>
      <x:c r="E18" s="32" t="n">
        <x:f>1-B18</x:f>
        <x:v>0.9914995308155728</x:v>
      </x:c>
      <x:c r="F18" s="10" t="str">
        <x:v>Planning: 50% fewer requests</x:v>
      </x:c>
    </x:row>
    <x:row r="19" ht="23" customHeight="1">
      <x:c r="A19" s="26" t="n">
        <x:v>1</x:v>
      </x:c>
      <x:c r="B19" s="32" t="n">
        <x:f>('Inputs'!$B$6*(1-'Inputs'!$B$9*'Inputs'!$B$26)/(1-'Inputs'!$B$9*'Inputs'!$B$16))/('Inputs'!$B$6*(1-'Inputs'!$B$9*'Inputs'!$B$26)/(1-'Inputs'!$B$9*'Inputs'!$B$16)+'Inputs'!$B$8*(1+'Inputs'!$B$11)^('Inputs'!$A$26-'Inputs'!$A$16)+'Inputs'!$B$7*('Inputs'!$B$26/'Inputs'!$B$16)*'Inputs'!$G$26*(A19/'Inputs'!$E$26))</x:f>
        <x:v>0.004343071672608127</x:v>
      </x:c>
      <x:c r="C19" s="32" t="n">
        <x:f>('Inputs'!$B$8*(1+'Inputs'!$B$11)^('Inputs'!$A$26-'Inputs'!$A$16))/('Inputs'!$B$6*(1-'Inputs'!$B$9*'Inputs'!$B$26)/(1-'Inputs'!$B$9*'Inputs'!$B$16)+'Inputs'!$B$8*(1+'Inputs'!$B$11)^('Inputs'!$A$26-'Inputs'!$A$16)+'Inputs'!$B$7*('Inputs'!$B$26/'Inputs'!$B$16)*'Inputs'!$G$26*(A19/'Inputs'!$E$26))</x:f>
        <x:v>0.017499741560486354</x:v>
      </x:c>
      <x:c r="D19" s="32" t="n">
        <x:f>('Inputs'!$B$7*('Inputs'!$B$26/'Inputs'!$B$16)*'Inputs'!$G$26*(A19/'Inputs'!$E$26))/('Inputs'!$B$6*(1-'Inputs'!$B$9*'Inputs'!$B$26)/(1-'Inputs'!$B$9*'Inputs'!$B$16)+'Inputs'!$B$8*(1+'Inputs'!$B$11)^('Inputs'!$A$26-'Inputs'!$A$16)+'Inputs'!$B$7*('Inputs'!$B$26/'Inputs'!$B$16)*'Inputs'!$G$26*(A19/'Inputs'!$E$26))</x:f>
        <x:v>0.9781571867669056</x:v>
      </x:c>
      <x:c r="E19" s="32" t="n">
        <x:f>1-B19</x:f>
        <x:v>0.9956569283273918</x:v>
      </x:c>
      <x:c r="F19" s="10" t="str">
        <x:v>No per-worker network efficiency gain</x:v>
      </x:c>
    </x:row>
    <x:row r="20" ht="23" customHeight="1">
      <x:c r="A20" s="2"/>
      <x:c r="B20" s="2"/>
      <x:c r="C20" s="2"/>
      <x:c r="D20" s="2"/>
      <x:c r="E20" s="2"/>
      <x:c r="F20" s="2"/>
    </x:row>
    <x:row r="21" ht="23" customHeight="1">
      <x:c r="A21" s="2"/>
      <x:c r="B21" s="2"/>
      <x:c r="C21" s="2"/>
      <x:c r="D21" s="2"/>
      <x:c r="E21" s="2"/>
      <x:c r="F21" s="2"/>
    </x:row>
    <x:row r="22" ht="23" customHeight="1">
      <x:c r="A22" s="2"/>
      <x:c r="B22" s="2"/>
      <x:c r="C22" s="2"/>
      <x:c r="D22" s="2"/>
      <x:c r="E22" s="2"/>
      <x:c r="F22" s="2"/>
    </x:row>
    <x:row r="23" ht="23" customHeight="1">
      <x:c r="A23" s="2"/>
      <x:c r="B23" s="2"/>
      <x:c r="C23" s="2"/>
      <x:c r="D23" s="2"/>
      <x:c r="E23" s="2"/>
      <x:c r="F23" s="2"/>
    </x:row>
    <x:row r="24" ht="23" customHeight="1">
      <x:c r="A24" s="2"/>
      <x:c r="B24" s="2"/>
      <x:c r="C24" s="2"/>
      <x:c r="D24" s="2"/>
      <x:c r="E24" s="2"/>
      <x:c r="F24" s="2"/>
    </x:row>
    <x:row r="25" ht="23" customHeight="1">
      <x:c r="A25" s="2"/>
      <x:c r="B25" s="2"/>
      <x:c r="C25" s="2"/>
      <x:c r="D25" s="2"/>
      <x:c r="E25" s="2"/>
      <x:c r="F25" s="2"/>
    </x:row>
    <x:row r="26" ht="23" customHeight="1">
      <x:c r="A26" s="2"/>
      <x:c r="B26" s="2"/>
      <x:c r="C26" s="2"/>
      <x:c r="D26" s="2"/>
      <x:c r="E26" s="2"/>
      <x:c r="F26" s="2"/>
    </x:row>
    <x:row r="27" ht="23" customHeight="1">
      <x:c r="A27" s="2"/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3" customHeight="1">
      <x:c r="A32" s="2"/>
      <x:c r="B32" s="2"/>
      <x:c r="C32" s="2"/>
      <x:c r="D32" s="2"/>
      <x:c r="E32" s="2"/>
      <x:c r="F32" s="2"/>
    </x:row>
    <x:row r="33" ht="23" customHeight="1">
      <x:c r="A33" s="2"/>
      <x:c r="B33" s="2"/>
      <x:c r="C33" s="2"/>
      <x:c r="D33" s="2"/>
      <x:c r="E33" s="2"/>
      <x:c r="F33" s="2"/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2"/>
      <x:c r="B41" s="2"/>
      <x:c r="C41" s="2"/>
      <x:c r="D41" s="2"/>
      <x:c r="E41" s="2"/>
      <x:c r="F41" s="2"/>
    </x:row>
    <x:row r="42" ht="23" customHeight="1">
      <x:c r="A42" s="2"/>
      <x:c r="B42" s="2"/>
      <x:c r="C42" s="2"/>
      <x:c r="D42" s="2"/>
      <x:c r="E42" s="2"/>
      <x:c r="F42" s="2"/>
    </x:row>
    <x:row r="43" ht="23" customHeight="1">
      <x:c r="A43" s="2"/>
      <x:c r="B43" s="2"/>
      <x:c r="C43" s="2"/>
      <x:c r="D43" s="2"/>
      <x:c r="E43" s="2"/>
      <x:c r="F43" s="2"/>
    </x:row>
    <x:row r="44" ht="23" customHeight="1">
      <x:c r="A44" s="2"/>
      <x:c r="B44" s="2"/>
      <x:c r="C44" s="2"/>
      <x:c r="D44" s="2"/>
      <x:c r="E44" s="2"/>
      <x:c r="F44" s="2"/>
    </x:row>
    <x:row r="45" ht="23" customHeight="1">
      <x:c r="A45" s="2"/>
      <x:c r="B45" s="2"/>
      <x:c r="C45" s="2"/>
      <x:c r="D45" s="2"/>
      <x:c r="E45" s="2"/>
      <x:c r="F45" s="2"/>
    </x:row>
    <x:row r="46" ht="23" customHeight="1">
      <x:c r="A46" s="2"/>
      <x:c r="B46" s="2"/>
      <x:c r="C46" s="2"/>
      <x:c r="D46" s="2"/>
      <x:c r="E46" s="2"/>
      <x:c r="F46" s="2"/>
    </x:row>
    <x:row r="47" ht="23" customHeight="1">
      <x:c r="A47" s="2"/>
      <x:c r="B47" s="2"/>
      <x:c r="C47" s="2"/>
      <x:c r="D47" s="2"/>
      <x:c r="E47" s="2"/>
      <x:c r="F47" s="2"/>
    </x:row>
    <x:row r="48" ht="23" customHeight="1">
      <x:c r="A48" s="2"/>
      <x:c r="B48" s="2"/>
      <x:c r="C48" s="2"/>
      <x:c r="D48" s="2"/>
      <x:c r="E48" s="2"/>
      <x:c r="F48" s="2"/>
    </x:row>
    <x:row r="49" ht="23" customHeight="1">
      <x:c r="A49" s="2"/>
      <x:c r="B49" s="2"/>
      <x:c r="C49" s="2"/>
      <x:c r="D49" s="2"/>
      <x:c r="E49" s="2"/>
      <x:c r="F49" s="2"/>
    </x:row>
    <x:row r="50" ht="23" customHeight="1">
      <x:c r="A50" s="2"/>
      <x:c r="B50" s="2"/>
      <x:c r="C50" s="2"/>
      <x:c r="D50" s="2"/>
      <x:c r="E50" s="2"/>
      <x:c r="F50" s="2"/>
    </x:row>
  </x:sheetData>
  <x:mergeCells>
    <x:mergeCell ref="A1:F2"/>
    <x:mergeCell ref="A3:F4"/>
    <x:mergeCell ref="A13:F1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28" hidden="0" customWidth="1"/>
    <x:col min="3" max="3" width="35" hidden="0" customWidth="1"/>
    <x:col min="4" max="4" width="27" hidden="0" customWidth="1"/>
    <x:col min="5" max="5" width="68" hidden="0" customWidth="1"/>
    <x:col min="6" max="6" width="65" hidden="0" customWidth="1"/>
  </x:cols>
  <x:sheetData>
    <x:row r="1" ht="23" customHeight="1">
      <x:c r="A1" s="6" t="str">
        <x:v>Evidence ledger</x:v>
      </x:c>
      <x:c r="B1" s="6"/>
      <x:c r="C1" s="6"/>
      <x:c r="D1" s="6"/>
      <x:c r="E1" s="6"/>
      <x:c r="F1" s="6"/>
    </x:row>
    <x:row r="2" ht="23" customHeight="1">
      <x:c r="A2" s="6"/>
      <x:c r="B2" s="6"/>
      <x:c r="C2" s="6"/>
      <x:c r="D2" s="6"/>
      <x:c r="E2" s="6"/>
      <x:c r="F2" s="6"/>
    </x:row>
    <x:row r="3" ht="23" customHeight="1">
      <x:c r="A3" s="12" t="str">
        <x:v>Sources establish current capabilities, sampled activity and constraints. None validates the model's exact annual adoption rates or its 99% threshold date.</x:v>
      </x:c>
      <x:c r="B3" s="12"/>
      <x:c r="C3" s="12"/>
      <x:c r="D3" s="12"/>
      <x:c r="E3" s="12"/>
      <x:c r="F3" s="12"/>
    </x:row>
    <x:row r="4" ht="23" customHeight="1">
      <x:c r="A4" s="12"/>
      <x:c r="B4" s="12"/>
      <x:c r="C4" s="12"/>
      <x:c r="D4" s="12"/>
      <x:c r="E4" s="12"/>
      <x:c r="F4" s="12"/>
    </x:row>
    <x:row r="5" ht="23" customHeight="1">
      <x:c r="A5" s="2"/>
      <x:c r="B5" s="2"/>
      <x:c r="C5" s="2"/>
      <x:c r="D5" s="2"/>
      <x:c r="E5" s="2"/>
      <x:c r="F5" s="2"/>
    </x:row>
    <x:row r="6" ht="32" customHeight="1">
      <x:c r="A6" s="20" t="str">
        <x:v>ID</x:v>
      </x:c>
      <x:c r="B6" s="20" t="str">
        <x:v>Evidence type</x:v>
      </x:c>
      <x:c r="C6" s="20" t="str">
        <x:v>Publisher / item</x:v>
      </x:c>
      <x:c r="D6" s="20" t="str">
        <x:v>Period</x:v>
      </x:c>
      <x:c r="E6" s="20" t="str">
        <x:v>Finding and limitation</x:v>
      </x:c>
      <x:c r="F6" s="20" t="str">
        <x:v>Source URL</x:v>
      </x:c>
    </x:row>
    <x:row r="7" ht="63" customHeight="1">
      <x:c r="A7" s="10" t="str">
        <x:v>S01</x:v>
      </x:c>
      <x:c r="B7" s="10" t="str">
        <x:v>Observed, vendor sample</x:v>
      </x:c>
      <x:c r="C7" s="10" t="str">
        <x:v>Thales, 2026 Bad Bot Report</x:v>
      </x:c>
      <x:c r="D7" s="10" t="str">
        <x:v>2025 traffic</x:v>
      </x:c>
      <x:c r="E7" s="10" t="str">
        <x:v>47% human; 53% automated. Used only as a historical normalization reference, not a 2026 global census.</x:v>
      </x:c>
      <x:c r="F7" s="34" t="str">
        <x:v>https://cpl.thalesgroup.com/resources/application-security/2026-bad-bot-report</x:v>
      </x:c>
    </x:row>
    <x:row r="8" ht="63" customHeight="1">
      <x:c r="A8" s="10" t="str">
        <x:v>S02</x:v>
      </x:c>
      <x:c r="B8" s="10" t="str">
        <x:v>Observed, vendor sample</x:v>
      </x:c>
      <x:c r="C8" s="10" t="str">
        <x:v>HUMAN, Muse early observations</x:v>
      </x:c>
      <x:c r="D8" s="10" t="str">
        <x:v>2026-09-28</x:v>
      </x:c>
      <x:c r="E8" s="10" t="str">
        <x:v>Muse averaged 72% of daily identified AI-agent requests in the early window; not 72% of total internet traffic.</x:v>
      </x:c>
      <x:c r="F8" s="34" t="str">
        <x:v>https://www.humansecurity.com/learn/blog/meta-muse-agentic-traffic/</x:v>
      </x:c>
    </x:row>
    <x:row r="9" ht="63" customHeight="1">
      <x:c r="A9" s="10" t="str">
        <x:v>S03</x:v>
      </x:c>
      <x:c r="B9" s="10" t="str">
        <x:v>Reported third-party estimate</x:v>
      </x:c>
      <x:c r="C9" s="10" t="str">
        <x:v>Forbes reporting Sensor Tower</x:v>
      </x:c>
      <x:c r="D9" s="10" t="str">
        <x:v>2026-09-30</x:v>
      </x:c>
      <x:c r="E9" s="10" t="str">
        <x:v>Muse estimated 5 million U.S. downloads in 22 days. Downloads are not active users.</x:v>
      </x:c>
      <x:c r="F9" s="34" t="str">
        <x:v>https://www.forbes.com/sites/maryroeloffs/2026/09/30/metas-muse-ai-assistant-hits-5-million-downloads-outpacing-growth-of-chatgpt-grok-and-claude/</x:v>
      </x:c>
    </x:row>
    <x:row r="10" ht="63" customHeight="1">
      <x:c r="A10" s="10" t="str">
        <x:v>S04</x:v>
      </x:c>
      <x:c r="B10" s="10" t="str">
        <x:v>Reported internal usage</x:v>
      </x:c>
      <x:c r="C10" s="10" t="str">
        <x:v>TNW reporting The Information</x:v>
      </x:c>
      <x:c r="D10" s="10" t="str">
        <x:v>2026-10-02</x:v>
      </x:c>
      <x:c r="E10" s="10" t="str">
        <x:v>Over 3 million weekly prompting users and over 1 million daily prompting users; not independently audited.</x:v>
      </x:c>
      <x:c r="F10" s="34" t="str">
        <x:v>https://thenextweb.com/news/meta-muse-3-million-weekly-users-information</x:v>
      </x:c>
    </x:row>
    <x:row r="11" ht="63" customHeight="1">
      <x:c r="A11" s="10" t="str">
        <x:v>S05</x:v>
      </x:c>
      <x:c r="B11" s="10" t="str">
        <x:v>Observed, mixed AI category</x:v>
      </x:c>
      <x:c r="C11" s="10" t="str">
        <x:v>DataDome Q2 AI Traffic Report</x:v>
      </x:c>
      <x:c r="D11" s="10" t="str">
        <x:v>Q2 2026</x:v>
      </x:c>
      <x:c r="E11" s="10" t="str">
        <x:v>17.7 billion AI requests, up 45% quarter on quarter. Category includes AI crawlers/indexers; not all autonomous task execution.</x:v>
      </x:c>
      <x:c r="F11" s="34" t="str">
        <x:v>https://datadome.co/threat-research/ai-traffic-report-q2-2026/</x:v>
      </x:c>
    </x:row>
    <x:row r="12" ht="63" customHeight="1">
      <x:c r="A12" s="10" t="str">
        <x:v>S06</x:v>
      </x:c>
      <x:c r="B12" s="10" t="str">
        <x:v>Product announcement</x:v>
      </x:c>
      <x:c r="C12" s="10" t="str">
        <x:v>Meta, Introducing Muse</x:v>
      </x:c>
      <x:c r="D12" s="10" t="str">
        <x:v>2026-09-08; updated 2026-09-30</x:v>
      </x:c>
      <x:c r="E12" s="10" t="str">
        <x:v>Persistent secure computer, browser, and WhatsApp access; user controls permissions. Distribution is not equivalent to adoption.</x:v>
      </x:c>
      <x:c r="F12" s="34" t="str">
        <x:v>https://about.fb.com/news/2026/09/introducing-muse-personal-ai-agent/</x:v>
      </x:c>
    </x:row>
    <x:row r="13" ht="63" customHeight="1">
      <x:c r="A13" s="10" t="str">
        <x:v>S07</x:v>
      </x:c>
      <x:c r="B13" s="10" t="str">
        <x:v>Product announcement</x:v>
      </x:c>
      <x:c r="C13" s="10" t="str">
        <x:v>OpenAI, Introducing dots</x:v>
      </x:c>
      <x:c r="D13" s="10" t="str">
        <x:v>2026-09-29</x:v>
      </x:c>
      <x:c r="E13" s="10" t="str">
        <x:v>Proactive assistants included with eligible Pro/Business Premium plans; work allowances apply.</x:v>
      </x:c>
      <x:c r="F13" s="34" t="str">
        <x:v>https://openai.com/index/introducing-dots/</x:v>
      </x:c>
    </x:row>
    <x:row r="14" ht="63" customHeight="1">
      <x:c r="A14" s="10" t="str">
        <x:v>S08</x:v>
      </x:c>
      <x:c r="B14" s="10" t="str">
        <x:v>Product documentation</x:v>
      </x:c>
      <x:c r="C14" s="10" t="str">
        <x:v>xAI, Grok Bot</x:v>
      </x:c>
      <x:c r="D14" s="10" t="str">
        <x:v>Accessed 2026-10-09</x:v>
      </x:c>
      <x:c r="E14" s="10" t="str">
        <x:v>Persistent cloud-computer agents and parallel work; no deduplicated global adoption statistic used.</x:v>
      </x:c>
      <x:c r="F14" s="34" t="str">
        <x:v>https://docs.x.ai/grok-bot/overview</x:v>
      </x:c>
    </x:row>
    <x:row r="15" ht="63" customHeight="1">
      <x:c r="A15" s="10" t="str">
        <x:v>S09</x:v>
      </x:c>
      <x:c r="B15" s="10" t="str">
        <x:v>Technical documentation</x:v>
      </x:c>
      <x:c r="C15" s="10" t="str">
        <x:v>OpenClaw, Sub-agents</x:v>
      </x:c>
      <x:c r="D15" s="10" t="str">
        <x:v>Accessed 2026-10-09</x:v>
      </x:c>
      <x:c r="E15" s="10" t="str">
        <x:v>Supports child agents and controlled concurrency/depth. Spawning is not unlimited replication.</x:v>
      </x:c>
      <x:c r="F15" s="34" t="str">
        <x:v>https://docs.openclaw.ai/tools/subagents</x:v>
      </x:c>
    </x:row>
    <x:row r="16" ht="63" customHeight="1">
      <x:c r="A16" s="10" t="str">
        <x:v>S10</x:v>
      </x:c>
      <x:c r="B16" s="10" t="str">
        <x:v>Technical documentation</x:v>
      </x:c>
      <x:c r="C16" s="10" t="str">
        <x:v>Nous Research, Hermes delegation</x:v>
      </x:c>
      <x:c r="D16" s="10" t="str">
        <x:v>Accessed 2026-10-09</x:v>
      </x:c>
      <x:c r="E16" s="10" t="str">
        <x:v>Child agents have isolated contexts; inherited tool permissions. Counts are not unique people.</x:v>
      </x:c>
      <x:c r="F16" s="34" t="str">
        <x:v>https://hermes-agent.nousresearch.com/docs/user-guide/features/delegation</x:v>
      </x:c>
    </x:row>
    <x:row r="17" ht="63" customHeight="1">
      <x:c r="A17" s="10" t="str">
        <x:v>S11</x:v>
      </x:c>
      <x:c r="B17" s="10" t="str">
        <x:v>Provider engineering measurements</x:v>
      </x:c>
      <x:c r="C17" s="10" t="str">
        <x:v>Anthropic, Multi-agent research system</x:v>
      </x:c>
      <x:c r="D17" s="10" t="str">
        <x:v>2025-06-13</x:v>
      </x:c>
      <x:c r="E17" s="10" t="str">
        <x:v>Reported approximately 4x agent and 15x multi-agent token use versus chats. Tokens are not HTTP requests.</x:v>
      </x:c>
      <x:c r="F17" s="34" t="str">
        <x:v>https://www.anthropic.com/engineering/multi-agent-research-system</x:v>
      </x:c>
    </x:row>
    <x:row r="18" ht="63" customHeight="1">
      <x:c r="A18" s="10" t="str">
        <x:v>S12</x:v>
      </x:c>
      <x:c r="B18" s="10" t="str">
        <x:v>Benchmark research</x:v>
      </x:c>
      <x:c r="C18" s="10" t="str">
        <x:v>METR, Time horizons</x:v>
      </x:c>
      <x:c r="D18" s="10" t="str">
        <x:v>Updated 2026-09-08</x:v>
      </x:c>
      <x:c r="E18" s="10" t="str">
        <x:v>Measures software-task completion at stated reliability levels; not a measure of whole-job replacement.</x:v>
      </x:c>
      <x:c r="F18" s="34" t="str">
        <x:v>https://metr.org/time-horizons/</x:v>
      </x:c>
    </x:row>
    <x:row r="19" ht="63" customHeight="1">
      <x:c r="A19" s="10" t="str">
        <x:v>S13</x:v>
      </x:c>
      <x:c r="B19" s="10" t="str">
        <x:v>Technical standard announcement</x:v>
      </x:c>
      <x:c r="C19" s="10" t="str">
        <x:v>Google, Agent2Agent</x:v>
      </x:c>
      <x:c r="D19" s="10" t="str">
        <x:v>2025-04-09</x:v>
      </x:c>
      <x:c r="E19" s="10" t="str">
        <x:v>Inter-agent communication standard. Existence does not prove universal adoption.</x:v>
      </x:c>
      <x:c r="F19" s="34" t="str">
        <x:v>https://developers.googleblog.com/en/a2a-a-new-era-of-agent-interoperability/</x:v>
      </x:c>
    </x:row>
    <x:row r="20" ht="63" customHeight="1">
      <x:c r="A20" s="10" t="str">
        <x:v>S14</x:v>
      </x:c>
      <x:c r="B20" s="10" t="str">
        <x:v>Technical standard announcement</x:v>
      </x:c>
      <x:c r="C20" s="10" t="str">
        <x:v>Google Cloud, AP2</x:v>
      </x:c>
      <x:c r="D20" s="10" t="str">
        <x:v>2025-09-16</x:v>
      </x:c>
      <x:c r="E20" s="10" t="str">
        <x:v>Verifiable intent/cart mandates support bounded payment authority and evidence.</x:v>
      </x:c>
      <x:c r="F20" s="34" t="str">
        <x:v>https://cloud.google.com/blog/products/ai-machine-learning/announcing-agents-to-payments-ap2-protocol</x:v>
      </x:c>
    </x:row>
    <x:row r="21" ht="63" customHeight="1">
      <x:c r="A21" s="10" t="str">
        <x:v>S15</x:v>
      </x:c>
      <x:c r="B21" s="10" t="str">
        <x:v>Product announcement</x:v>
      </x:c>
      <x:c r="C21" s="10" t="str">
        <x:v>Cloudflare, Pay Per Use</x:v>
      </x:c>
      <x:c r="D21" s="10" t="str">
        <x:v>2026; accessed 2026-10-09</x:v>
      </x:c>
      <x:c r="E21" s="10" t="str">
        <x:v>Content compensation based on use rather than merely crawling; adoption not assumed universal.</x:v>
      </x:c>
      <x:c r="F21" s="34" t="str">
        <x:v>https://blog.cloudflare.com/pay-per-use/</x:v>
      </x:c>
    </x:row>
    <x:row r="22" ht="63" customHeight="1">
      <x:c r="A22" s="10" t="str">
        <x:v>S16</x:v>
      </x:c>
      <x:c r="B22" s="10" t="str">
        <x:v>Economic research</x:v>
      </x:c>
      <x:c r="C22" s="10" t="str">
        <x:v>Stanford Digital Economy Lab, Canaries update</x:v>
      </x:c>
      <x:c r="D22" s="10" t="str">
        <x:v>2026-08-12; employment through June 2026</x:v>
      </x:c>
      <x:c r="E22" s="10" t="str">
        <x:v>19% kept-pace employment shortfall for young workers in highly exposed occupations; no economy-wide displacement finding. Not a causal AI-only estimate.</x:v>
      </x:c>
      <x:c r="F22" s="34" t="str">
        <x:v>https://digitaleconomy.stanford.edu/news/canariesaug26/</x:v>
      </x:c>
    </x:row>
    <x:row r="23" ht="63" customHeight="1">
      <x:c r="A23" s="10" t="str">
        <x:v>S17</x:v>
      </x:c>
      <x:c r="B23" s="10" t="str">
        <x:v>Occupational exposure research</x:v>
      </x:c>
      <x:c r="C23" s="10" t="str">
        <x:v>ILO / NASK</x:v>
      </x:c>
      <x:c r="D23" s="10" t="str">
        <x:v>2025-05-20</x:v>
      </x:c>
      <x:c r="E23" s="10" t="str">
        <x:v>Approximately one quarter of jobs show some GenAI exposure; exposure is not job loss.</x:v>
      </x:c>
      <x:c r="F23" s="34" t="str">
        <x:v>https://www.ilo.org/publications/generative-ai-and-jobs-refined-global-index-occupational-exposure</x:v>
      </x:c>
    </x:row>
    <x:row r="24" ht="63" customHeight="1">
      <x:c r="A24" s="10" t="str">
        <x:v>S18</x:v>
      </x:c>
      <x:c r="B24" s="10" t="str">
        <x:v>External energy projection</x:v>
      </x:c>
      <x:c r="C24" s="10" t="str">
        <x:v>IEA, Key Questions on Energy and AI</x:v>
      </x:c>
      <x:c r="D24" s="10" t="str">
        <x:v>2026</x:v>
      </x:c>
      <x:c r="E24" s="10" t="str">
        <x:v>Data-centre electricity demand projected from 485 TWh in 2025 to around 950 TWh in 2030; not an agent-specific energy forecast.</x:v>
      </x:c>
      <x:c r="F24" s="34" t="str">
        <x:v>https://www.iea.org/reports/key-questions-on-energy-and-ai/executive-summary</x:v>
      </x:c>
    </x:row>
    <x:row r="25" ht="63" customHeight="1">
      <x:c r="A25" s="10" t="str">
        <x:v>S19</x:v>
      </x:c>
      <x:c r="B25" s="10" t="str">
        <x:v>Research synthesis</x:v>
      </x:c>
      <x:c r="C25" s="10" t="str">
        <x:v>Stanford AI Index</x:v>
      </x:c>
      <x:c r="D25" s="10" t="str">
        <x:v>2025 report; historical 2022–2024 costs</x:v>
      </x:c>
      <x:c r="E25" s="10" t="str">
        <x:v>Fixed GPT-3.5-level benchmark inference costs fell more than 280-fold. Not a universal ongoing cost decline.</x:v>
      </x:c>
      <x:c r="F25" s="34" t="str">
        <x:v>https://hai.stanford.edu/ai-index/2025-ai-index-report</x:v>
      </x:c>
    </x:row>
    <x:row r="26" ht="63" customHeight="1">
      <x:c r="A26" s="10" t="str">
        <x:v>S20</x:v>
      </x:c>
      <x:c r="B26" s="10" t="str">
        <x:v>Safety / coordination research</x:v>
      </x:c>
      <x:c r="C26" s="10" t="str">
        <x:v>Anthropic, Multiagent systems</x:v>
      </x:c>
      <x:c r="D26" s="10" t="str">
        <x:v>2026-09</x:v>
      </x:c>
      <x:c r="E26" s="10" t="str">
        <x:v>Experiments document both collaboration benefits and coordination/collusion failure modes.</x:v>
      </x:c>
      <x:c r="F26" s="34" t="str">
        <x:v>https://www.anthropic.com/research/multiagent-systems</x:v>
      </x:c>
    </x:row>
    <x:row r="27" ht="23" customHeight="1">
      <x:c r="A27" s="2"/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3" customHeight="1">
      <x:c r="A32" s="2"/>
      <x:c r="B32" s="2"/>
      <x:c r="C32" s="2"/>
      <x:c r="D32" s="2"/>
      <x:c r="E32" s="2"/>
      <x:c r="F32" s="2"/>
    </x:row>
    <x:row r="33" ht="23" customHeight="1">
      <x:c r="A33" s="2"/>
      <x:c r="B33" s="2"/>
      <x:c r="C33" s="2"/>
      <x:c r="D33" s="2"/>
      <x:c r="E33" s="2"/>
      <x:c r="F33" s="2"/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2"/>
      <x:c r="B41" s="2"/>
      <x:c r="C41" s="2"/>
      <x:c r="D41" s="2"/>
      <x:c r="E41" s="2"/>
      <x:c r="F41" s="2"/>
    </x:row>
    <x:row r="42" ht="23" customHeight="1">
      <x:c r="A42" s="2"/>
      <x:c r="B42" s="2"/>
      <x:c r="C42" s="2"/>
      <x:c r="D42" s="2"/>
      <x:c r="E42" s="2"/>
      <x:c r="F42" s="2"/>
    </x:row>
    <x:row r="43" ht="23" customHeight="1">
      <x:c r="A43" s="2"/>
      <x:c r="B43" s="2"/>
      <x:c r="C43" s="2"/>
      <x:c r="D43" s="2"/>
      <x:c r="E43" s="2"/>
      <x:c r="F43" s="2"/>
    </x:row>
    <x:row r="44" ht="23" customHeight="1">
      <x:c r="A44" s="2"/>
      <x:c r="B44" s="2"/>
      <x:c r="C44" s="2"/>
      <x:c r="D44" s="2"/>
      <x:c r="E44" s="2"/>
      <x:c r="F44" s="2"/>
    </x:row>
    <x:row r="45" ht="23" customHeight="1">
      <x:c r="A45" s="2"/>
      <x:c r="B45" s="2"/>
      <x:c r="C45" s="2"/>
      <x:c r="D45" s="2"/>
      <x:c r="E45" s="2"/>
      <x:c r="F45" s="2"/>
    </x:row>
    <x:row r="46" ht="23" customHeight="1">
      <x:c r="A46" s="2"/>
      <x:c r="B46" s="2"/>
      <x:c r="C46" s="2"/>
      <x:c r="D46" s="2"/>
      <x:c r="E46" s="2"/>
      <x:c r="F46" s="2"/>
    </x:row>
    <x:row r="47" ht="23" customHeight="1">
      <x:c r="A47" s="2"/>
      <x:c r="B47" s="2"/>
      <x:c r="C47" s="2"/>
      <x:c r="D47" s="2"/>
      <x:c r="E47" s="2"/>
      <x:c r="F47" s="2"/>
    </x:row>
    <x:row r="48" ht="23" customHeight="1">
      <x:c r="A48" s="2"/>
      <x:c r="B48" s="2"/>
      <x:c r="C48" s="2"/>
      <x:c r="D48" s="2"/>
      <x:c r="E48" s="2"/>
      <x:c r="F48" s="2"/>
    </x:row>
    <x:row r="49" ht="23" customHeight="1">
      <x:c r="A49" s="2"/>
      <x:c r="B49" s="2"/>
      <x:c r="C49" s="2"/>
      <x:c r="D49" s="2"/>
      <x:c r="E49" s="2"/>
      <x:c r="F49" s="2"/>
    </x:row>
    <x:row r="50" ht="23" customHeight="1">
      <x:c r="A50" s="2"/>
      <x:c r="B50" s="2"/>
      <x:c r="C50" s="2"/>
      <x:c r="D50" s="2"/>
      <x:c r="E50" s="2"/>
      <x:c r="F50" s="2"/>
    </x:row>
  </x:sheetData>
  <x:mergeCells>
    <x:mergeCell ref="A1:F2"/>
    <x:mergeCell ref="A3:F4"/>
  </x:mergeCells>
  <x:pageMargins left="0.7" right="0.7" top="0.75" bottom="0.75" header="0.3" footer="0.3"/>
</x:worksheet>
</file>